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C:\Users\Windows\Desktop\"/>
    </mc:Choice>
  </mc:AlternateContent>
  <xr:revisionPtr revIDLastSave="0" documentId="8_{0223EAAA-854C-4B67-88FA-D80500EBCE68}" xr6:coauthVersionLast="47" xr6:coauthVersionMax="47" xr10:uidLastSave="{00000000-0000-0000-0000-000000000000}"/>
  <bookViews>
    <workbookView xWindow="-108" yWindow="-108" windowWidth="23256" windowHeight="12456" activeTab="2" xr2:uid="{00000000-000D-0000-FFFF-FFFF00000000}"/>
  </bookViews>
  <sheets>
    <sheet name="PL 01 NTM" sheetId="4" r:id="rId1"/>
    <sheet name="PL 2 GNBV" sheetId="3" r:id="rId2"/>
    <sheet name="PL 3 DTTS VÀ MN" sheetId="1" r:id="rId3"/>
  </sheets>
  <externalReferences>
    <externalReference r:id="rId4"/>
  </externalReferences>
  <definedNames>
    <definedName name="_xlnm.Print_Titles" localSheetId="0">'PL 01 NTM'!$5:$6</definedName>
    <definedName name="_xlnm.Print_Titles" localSheetId="2">'PL 3 DTTS VÀ MN'!$7:$8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79" i="1" l="1"/>
  <c r="D77" i="1" s="1"/>
  <c r="C77" i="1" s="1"/>
  <c r="D80" i="1"/>
  <c r="D81" i="1"/>
  <c r="D82" i="1"/>
  <c r="D78" i="1"/>
  <c r="G77" i="1"/>
  <c r="D24" i="1" l="1"/>
  <c r="C24" i="1" s="1"/>
  <c r="I48" i="1"/>
  <c r="D24" i="4"/>
  <c r="J93" i="1"/>
  <c r="J23" i="1"/>
  <c r="G86" i="1" l="1"/>
  <c r="C88" i="1"/>
  <c r="D87" i="1"/>
  <c r="C87" i="1" s="1"/>
  <c r="C26" i="4"/>
  <c r="C27" i="4"/>
  <c r="C28" i="4"/>
  <c r="C29" i="4"/>
  <c r="C30" i="4"/>
  <c r="C31" i="4"/>
  <c r="C32" i="4"/>
  <c r="C25" i="4"/>
  <c r="C45" i="4"/>
  <c r="D45" i="4"/>
  <c r="E45" i="4"/>
  <c r="C24" i="4" l="1"/>
  <c r="C86" i="1"/>
  <c r="D86" i="1"/>
  <c r="C10" i="4"/>
  <c r="D10" i="4"/>
  <c r="E10" i="4"/>
  <c r="C11" i="4"/>
  <c r="D11" i="4"/>
  <c r="E11" i="4"/>
  <c r="C12" i="4"/>
  <c r="D12" i="4"/>
  <c r="E12" i="4"/>
  <c r="C13" i="4"/>
  <c r="D13" i="4"/>
  <c r="E13" i="4"/>
  <c r="C14" i="4"/>
  <c r="D14" i="4"/>
  <c r="E14" i="4"/>
  <c r="C15" i="4"/>
  <c r="D15" i="4"/>
  <c r="E15" i="4"/>
  <c r="C16" i="4"/>
  <c r="D16" i="4"/>
  <c r="E16" i="4"/>
  <c r="C17" i="4"/>
  <c r="D17" i="4"/>
  <c r="E17" i="4"/>
  <c r="C18" i="4"/>
  <c r="D18" i="4"/>
  <c r="E18" i="4"/>
  <c r="C19" i="4"/>
  <c r="D19" i="4"/>
  <c r="C20" i="4"/>
  <c r="D20" i="4"/>
  <c r="C21" i="4"/>
  <c r="D21" i="4"/>
  <c r="C22" i="4"/>
  <c r="D22" i="4"/>
  <c r="C23" i="4"/>
  <c r="D23" i="4"/>
  <c r="E23" i="4"/>
  <c r="C34" i="4"/>
  <c r="C33" i="4" s="1"/>
  <c r="D34" i="4"/>
  <c r="D33" i="4" s="1"/>
  <c r="E34" i="4"/>
  <c r="E33" i="4" s="1"/>
  <c r="C36" i="4"/>
  <c r="D36" i="4"/>
  <c r="E36" i="4"/>
  <c r="C37" i="4"/>
  <c r="D37" i="4"/>
  <c r="E37" i="4"/>
  <c r="C40" i="4"/>
  <c r="D40" i="4"/>
  <c r="C41" i="4"/>
  <c r="D41" i="4"/>
  <c r="C42" i="4"/>
  <c r="D42" i="4"/>
  <c r="C43" i="4"/>
  <c r="D43" i="4"/>
  <c r="C46" i="4"/>
  <c r="D46" i="4"/>
  <c r="E46" i="4"/>
  <c r="C47" i="4"/>
  <c r="D47" i="4"/>
  <c r="E47" i="4"/>
  <c r="C49" i="4"/>
  <c r="D49" i="4"/>
  <c r="C50" i="4"/>
  <c r="D50" i="4"/>
  <c r="D52" i="4"/>
  <c r="C53" i="4"/>
  <c r="D53" i="4"/>
  <c r="C54" i="4"/>
  <c r="E54" i="4"/>
  <c r="E55" i="4"/>
  <c r="C56" i="4"/>
  <c r="E56" i="4"/>
  <c r="B58" i="4"/>
  <c r="C58" i="4"/>
  <c r="E58" i="4"/>
  <c r="B59" i="4"/>
  <c r="C60" i="4"/>
  <c r="D60" i="4"/>
  <c r="C61" i="4"/>
  <c r="D61" i="4"/>
  <c r="C62" i="4"/>
  <c r="D62" i="4"/>
  <c r="C63" i="4"/>
  <c r="D63" i="4"/>
  <c r="C64" i="4"/>
  <c r="D64" i="4"/>
  <c r="C65" i="4"/>
  <c r="D65" i="4"/>
  <c r="C66" i="4"/>
  <c r="D66" i="4"/>
  <c r="C67" i="4"/>
  <c r="D67" i="4"/>
  <c r="C70" i="4"/>
  <c r="D70" i="4"/>
  <c r="E70" i="4"/>
  <c r="C71" i="4"/>
  <c r="D71" i="4"/>
  <c r="E71" i="4"/>
  <c r="C72" i="4"/>
  <c r="D72" i="4"/>
  <c r="E72" i="4"/>
  <c r="C73" i="4"/>
  <c r="D73" i="4"/>
  <c r="E73" i="4"/>
  <c r="C74" i="4"/>
  <c r="D74" i="4"/>
  <c r="E74" i="4"/>
  <c r="C75" i="4"/>
  <c r="D75" i="4"/>
  <c r="E75" i="4"/>
  <c r="C76" i="4"/>
  <c r="D76" i="4"/>
  <c r="E76" i="4"/>
  <c r="C77" i="4"/>
  <c r="D77" i="4"/>
  <c r="E77" i="4"/>
  <c r="C78" i="4"/>
  <c r="D78" i="4"/>
  <c r="E78" i="4"/>
  <c r="C79" i="4"/>
  <c r="D79" i="4"/>
  <c r="E79" i="4"/>
  <c r="C80" i="4"/>
  <c r="D80" i="4"/>
  <c r="E80" i="4"/>
  <c r="C81" i="4"/>
  <c r="D81" i="4"/>
  <c r="E81" i="4"/>
  <c r="C82" i="4"/>
  <c r="D82" i="4"/>
  <c r="E82" i="4"/>
  <c r="C84" i="4"/>
  <c r="D84" i="4"/>
  <c r="C85" i="4"/>
  <c r="D85" i="4"/>
  <c r="C86" i="4"/>
  <c r="D86" i="4"/>
  <c r="E86" i="4"/>
  <c r="C87" i="4"/>
  <c r="D87" i="4"/>
  <c r="E87" i="4"/>
  <c r="C88" i="4"/>
  <c r="D88" i="4"/>
  <c r="C89" i="4"/>
  <c r="D89" i="4"/>
  <c r="C90" i="4"/>
  <c r="D90" i="4"/>
  <c r="C91" i="4"/>
  <c r="D91" i="4"/>
  <c r="C92" i="4"/>
  <c r="D92" i="4"/>
  <c r="C93" i="4"/>
  <c r="D93" i="4"/>
  <c r="C94" i="4"/>
  <c r="D94" i="4"/>
  <c r="C95" i="4"/>
  <c r="D95" i="4"/>
  <c r="C97" i="4"/>
  <c r="D97" i="4"/>
  <c r="C98" i="4"/>
  <c r="D98" i="4"/>
  <c r="E98" i="4"/>
  <c r="C99" i="4"/>
  <c r="D99" i="4"/>
  <c r="E99" i="4"/>
  <c r="C100" i="4"/>
  <c r="D100" i="4"/>
  <c r="E100" i="4"/>
  <c r="C101" i="4"/>
  <c r="D101" i="4"/>
  <c r="E101" i="4"/>
  <c r="C102" i="4"/>
  <c r="D102" i="4"/>
  <c r="E102" i="4"/>
  <c r="C103" i="4"/>
  <c r="D103" i="4"/>
  <c r="E103" i="4"/>
  <c r="C104" i="4"/>
  <c r="D104" i="4"/>
  <c r="E104" i="4"/>
  <c r="C105" i="4"/>
  <c r="D105" i="4"/>
  <c r="E105" i="4"/>
  <c r="C106" i="4"/>
  <c r="E106" i="4"/>
  <c r="C108" i="4"/>
  <c r="C107" i="4" s="1"/>
  <c r="D108" i="4"/>
  <c r="D107" i="4" s="1"/>
  <c r="E108" i="4"/>
  <c r="E107" i="4" s="1"/>
  <c r="E83" i="4" l="1"/>
  <c r="D51" i="4"/>
  <c r="D44" i="4"/>
  <c r="E35" i="4"/>
  <c r="D9" i="4"/>
  <c r="D8" i="4" s="1"/>
  <c r="E9" i="4"/>
  <c r="E8" i="4" s="1"/>
  <c r="E51" i="4"/>
  <c r="C48" i="4"/>
  <c r="C44" i="4"/>
  <c r="C35" i="4"/>
  <c r="C69" i="4"/>
  <c r="E96" i="4"/>
  <c r="E57" i="4"/>
  <c r="E44" i="4"/>
  <c r="D35" i="4"/>
  <c r="C9" i="4"/>
  <c r="C8" i="4" s="1"/>
  <c r="D96" i="4"/>
  <c r="C96" i="4"/>
  <c r="D59" i="4"/>
  <c r="D57" i="4" s="1"/>
  <c r="C59" i="4"/>
  <c r="C57" i="4" s="1"/>
  <c r="D48" i="4"/>
  <c r="C39" i="4"/>
  <c r="C83" i="4"/>
  <c r="D83" i="4"/>
  <c r="D69" i="4"/>
  <c r="E69" i="4"/>
  <c r="C51" i="4"/>
  <c r="D39" i="4"/>
  <c r="C38" i="4" l="1"/>
  <c r="E68" i="4"/>
  <c r="D38" i="4"/>
  <c r="C68" i="4"/>
  <c r="E38" i="4"/>
  <c r="E7" i="4" s="1"/>
  <c r="D68" i="4"/>
  <c r="C7" i="4" l="1"/>
  <c r="D7" i="4"/>
  <c r="D8" i="3"/>
  <c r="E8" i="3"/>
  <c r="C9" i="3"/>
  <c r="F9" i="3"/>
  <c r="F8" i="3" s="1"/>
  <c r="C16" i="3"/>
  <c r="D19" i="3"/>
  <c r="E19" i="3"/>
  <c r="F19" i="3"/>
  <c r="F18" i="3" s="1"/>
  <c r="C20" i="3"/>
  <c r="C21" i="3"/>
  <c r="D23" i="3"/>
  <c r="D22" i="3" s="1"/>
  <c r="E23" i="3"/>
  <c r="E22" i="3" s="1"/>
  <c r="C24" i="3"/>
  <c r="C25" i="3"/>
  <c r="F25" i="3"/>
  <c r="D31" i="3"/>
  <c r="D30" i="3" s="1"/>
  <c r="E31" i="3"/>
  <c r="E30" i="3" s="1"/>
  <c r="C32" i="3"/>
  <c r="F32" i="3"/>
  <c r="C42" i="3"/>
  <c r="F42" i="3"/>
  <c r="C31" i="3" l="1"/>
  <c r="F23" i="3"/>
  <c r="F22" i="3" s="1"/>
  <c r="C19" i="3"/>
  <c r="C18" i="3" s="1"/>
  <c r="E7" i="3"/>
  <c r="C8" i="3"/>
  <c r="F31" i="3"/>
  <c r="F30" i="3" s="1"/>
  <c r="D7" i="3"/>
  <c r="D18" i="3"/>
  <c r="E18" i="3"/>
  <c r="C23" i="3"/>
  <c r="C22" i="3" s="1"/>
  <c r="C7" i="3" l="1"/>
  <c r="F7" i="3"/>
  <c r="C160" i="1"/>
  <c r="C159" i="1"/>
  <c r="C158" i="1"/>
  <c r="C157" i="1"/>
  <c r="C156" i="1"/>
  <c r="J155" i="1"/>
  <c r="H155" i="1"/>
  <c r="D155" i="1"/>
  <c r="D144" i="1"/>
  <c r="C144" i="1" s="1"/>
  <c r="D143" i="1"/>
  <c r="D142" i="1" s="1"/>
  <c r="C142" i="1" s="1"/>
  <c r="J142" i="1"/>
  <c r="H142" i="1"/>
  <c r="D140" i="1"/>
  <c r="C140" i="1" s="1"/>
  <c r="D139" i="1"/>
  <c r="C139" i="1" s="1"/>
  <c r="J138" i="1"/>
  <c r="D138" i="1"/>
  <c r="D137" i="1"/>
  <c r="C137" i="1" s="1"/>
  <c r="J136" i="1"/>
  <c r="D136" i="1"/>
  <c r="J135" i="1"/>
  <c r="D135" i="1"/>
  <c r="J134" i="1"/>
  <c r="D134" i="1"/>
  <c r="J133" i="1"/>
  <c r="D133" i="1"/>
  <c r="G131" i="1"/>
  <c r="D130" i="1"/>
  <c r="C130" i="1" s="1"/>
  <c r="D129" i="1"/>
  <c r="C129" i="1" s="1"/>
  <c r="D128" i="1"/>
  <c r="C128" i="1" s="1"/>
  <c r="D127" i="1"/>
  <c r="C127" i="1" s="1"/>
  <c r="D126" i="1"/>
  <c r="C126" i="1" s="1"/>
  <c r="G125" i="1"/>
  <c r="C124" i="1"/>
  <c r="J123" i="1"/>
  <c r="J122" i="1" s="1"/>
  <c r="J121" i="1" s="1"/>
  <c r="D123" i="1"/>
  <c r="G122" i="1"/>
  <c r="G121" i="1" s="1"/>
  <c r="D119" i="1"/>
  <c r="C119" i="1" s="1"/>
  <c r="D118" i="1"/>
  <c r="C118" i="1" s="1"/>
  <c r="D117" i="1"/>
  <c r="C117" i="1" s="1"/>
  <c r="D116" i="1"/>
  <c r="C116" i="1" s="1"/>
  <c r="D115" i="1"/>
  <c r="C115" i="1"/>
  <c r="F114" i="1"/>
  <c r="D114" i="1" s="1"/>
  <c r="C114" i="1" s="1"/>
  <c r="D113" i="1"/>
  <c r="C113" i="1" s="1"/>
  <c r="D111" i="1"/>
  <c r="C111" i="1" s="1"/>
  <c r="D110" i="1"/>
  <c r="D109" i="1"/>
  <c r="C109" i="1" s="1"/>
  <c r="H108" i="1"/>
  <c r="H107" i="1" s="1"/>
  <c r="G108" i="1"/>
  <c r="G107" i="1" s="1"/>
  <c r="F108" i="1"/>
  <c r="C106" i="1"/>
  <c r="C105" i="1"/>
  <c r="C104" i="1"/>
  <c r="C103" i="1"/>
  <c r="C102" i="1"/>
  <c r="D101" i="1"/>
  <c r="C101" i="1" s="1"/>
  <c r="C100" i="1"/>
  <c r="D99" i="1"/>
  <c r="C99" i="1" s="1"/>
  <c r="C98" i="1"/>
  <c r="C97" i="1"/>
  <c r="C96" i="1"/>
  <c r="C95" i="1"/>
  <c r="C94" i="1"/>
  <c r="D92" i="1"/>
  <c r="C92" i="1" s="1"/>
  <c r="D91" i="1"/>
  <c r="C91" i="1" s="1"/>
  <c r="D90" i="1"/>
  <c r="G89" i="1"/>
  <c r="D89" i="1" s="1"/>
  <c r="C89" i="1" s="1"/>
  <c r="G85" i="1"/>
  <c r="D85" i="1" s="1"/>
  <c r="C85" i="1" s="1"/>
  <c r="G84" i="1"/>
  <c r="D84" i="1" s="1"/>
  <c r="C84" i="1" s="1"/>
  <c r="G83" i="1"/>
  <c r="D83" i="1" s="1"/>
  <c r="C83" i="1" s="1"/>
  <c r="C82" i="1"/>
  <c r="C81" i="1"/>
  <c r="C80" i="1"/>
  <c r="C79" i="1"/>
  <c r="C78" i="1"/>
  <c r="D76" i="1"/>
  <c r="C76" i="1" s="1"/>
  <c r="D75" i="1"/>
  <c r="C75" i="1" s="1"/>
  <c r="J74" i="1"/>
  <c r="D73" i="1"/>
  <c r="C73" i="1" s="1"/>
  <c r="D72" i="1"/>
  <c r="C72" i="1" s="1"/>
  <c r="D71" i="1"/>
  <c r="C71" i="1" s="1"/>
  <c r="D70" i="1"/>
  <c r="C70" i="1" s="1"/>
  <c r="D69" i="1"/>
  <c r="C69" i="1" s="1"/>
  <c r="D68" i="1"/>
  <c r="E67" i="1"/>
  <c r="E65" i="1" s="1"/>
  <c r="D65" i="1" s="1"/>
  <c r="C65" i="1" s="1"/>
  <c r="D66" i="1"/>
  <c r="C66" i="1" s="1"/>
  <c r="D64" i="1"/>
  <c r="C64" i="1" s="1"/>
  <c r="D63" i="1"/>
  <c r="C63" i="1" s="1"/>
  <c r="J62" i="1"/>
  <c r="H61" i="1"/>
  <c r="D61" i="1" s="1"/>
  <c r="C61" i="1" s="1"/>
  <c r="H60" i="1"/>
  <c r="D60" i="1" s="1"/>
  <c r="C60" i="1" s="1"/>
  <c r="H59" i="1"/>
  <c r="D59" i="1" s="1"/>
  <c r="C59" i="1" s="1"/>
  <c r="H58" i="1"/>
  <c r="D58" i="1" s="1"/>
  <c r="C58" i="1" s="1"/>
  <c r="J57" i="1"/>
  <c r="J56" i="1" s="1"/>
  <c r="J55" i="1" s="1"/>
  <c r="J48" i="1" s="1"/>
  <c r="J47" i="1" s="1"/>
  <c r="H57" i="1"/>
  <c r="D57" i="1" s="1"/>
  <c r="D54" i="1"/>
  <c r="C54" i="1" s="1"/>
  <c r="D53" i="1"/>
  <c r="C53" i="1" s="1"/>
  <c r="D52" i="1"/>
  <c r="C52" i="1" s="1"/>
  <c r="D51" i="1"/>
  <c r="C51" i="1" s="1"/>
  <c r="D50" i="1"/>
  <c r="C50" i="1" s="1"/>
  <c r="H49" i="1"/>
  <c r="I47" i="1"/>
  <c r="D46" i="1"/>
  <c r="C46" i="1" s="1"/>
  <c r="D45" i="1"/>
  <c r="C45" i="1" s="1"/>
  <c r="D44" i="1"/>
  <c r="C44" i="1" s="1"/>
  <c r="D43" i="1"/>
  <c r="C43" i="1" s="1"/>
  <c r="D42" i="1"/>
  <c r="C42" i="1" s="1"/>
  <c r="I41" i="1"/>
  <c r="H41" i="1"/>
  <c r="D40" i="1"/>
  <c r="C40" i="1" s="1"/>
  <c r="D39" i="1"/>
  <c r="C39" i="1" s="1"/>
  <c r="H38" i="1"/>
  <c r="D38" i="1" s="1"/>
  <c r="D35" i="1"/>
  <c r="C35" i="1" s="1"/>
  <c r="D34" i="1"/>
  <c r="C34" i="1" s="1"/>
  <c r="D33" i="1"/>
  <c r="C33" i="1" s="1"/>
  <c r="D32" i="1"/>
  <c r="C32" i="1" s="1"/>
  <c r="D31" i="1"/>
  <c r="C31" i="1" s="1"/>
  <c r="D30" i="1"/>
  <c r="C30" i="1" s="1"/>
  <c r="D28" i="1"/>
  <c r="C28" i="1" s="1"/>
  <c r="D27" i="1"/>
  <c r="C27" i="1" s="1"/>
  <c r="D26" i="1"/>
  <c r="C26" i="1" s="1"/>
  <c r="D25" i="1"/>
  <c r="H23" i="1"/>
  <c r="D22" i="1"/>
  <c r="C22" i="1" s="1"/>
  <c r="D21" i="1"/>
  <c r="C21" i="1" s="1"/>
  <c r="D20" i="1"/>
  <c r="C20" i="1" s="1"/>
  <c r="D19" i="1"/>
  <c r="C19" i="1" s="1"/>
  <c r="D18" i="1"/>
  <c r="C18" i="1" s="1"/>
  <c r="I17" i="1"/>
  <c r="I10" i="1" s="1"/>
  <c r="D16" i="1"/>
  <c r="C16" i="1" s="1"/>
  <c r="D15" i="1"/>
  <c r="C15" i="1" s="1"/>
  <c r="D14" i="1"/>
  <c r="C14" i="1" s="1"/>
  <c r="D13" i="1"/>
  <c r="C13" i="1" s="1"/>
  <c r="D12" i="1"/>
  <c r="C12" i="1" s="1"/>
  <c r="H11" i="1"/>
  <c r="H10" i="1" s="1"/>
  <c r="E11" i="1"/>
  <c r="J141" i="1" l="1"/>
  <c r="D11" i="1"/>
  <c r="C11" i="1" s="1"/>
  <c r="H141" i="1"/>
  <c r="D141" i="1" s="1"/>
  <c r="C141" i="1" s="1"/>
  <c r="C136" i="1"/>
  <c r="G120" i="1"/>
  <c r="E10" i="1"/>
  <c r="D10" i="1" s="1"/>
  <c r="D125" i="1"/>
  <c r="C125" i="1" s="1"/>
  <c r="F112" i="1"/>
  <c r="D112" i="1" s="1"/>
  <c r="C112" i="1" s="1"/>
  <c r="C133" i="1"/>
  <c r="D132" i="1"/>
  <c r="D131" i="1" s="1"/>
  <c r="J132" i="1"/>
  <c r="J131" i="1" s="1"/>
  <c r="J120" i="1" s="1"/>
  <c r="D67" i="1"/>
  <c r="C67" i="1" s="1"/>
  <c r="C155" i="1"/>
  <c r="C135" i="1"/>
  <c r="D17" i="1"/>
  <c r="D108" i="1"/>
  <c r="D41" i="1"/>
  <c r="C41" i="1" s="1"/>
  <c r="C123" i="1"/>
  <c r="C134" i="1"/>
  <c r="C138" i="1"/>
  <c r="C17" i="1"/>
  <c r="C25" i="1"/>
  <c r="C57" i="1"/>
  <c r="C38" i="1"/>
  <c r="H56" i="1"/>
  <c r="E62" i="1"/>
  <c r="H37" i="1"/>
  <c r="H36" i="1" s="1"/>
  <c r="H29" i="1" s="1"/>
  <c r="D49" i="1"/>
  <c r="D62" i="1"/>
  <c r="C62" i="1" s="1"/>
  <c r="C68" i="1"/>
  <c r="C110" i="1"/>
  <c r="C108" i="1" s="1"/>
  <c r="H120" i="1"/>
  <c r="D122" i="1"/>
  <c r="C143" i="1"/>
  <c r="D37" i="1" l="1"/>
  <c r="C37" i="1" s="1"/>
  <c r="C132" i="1"/>
  <c r="F107" i="1"/>
  <c r="F9" i="1" s="1"/>
  <c r="D107" i="1"/>
  <c r="C107" i="1" s="1"/>
  <c r="D120" i="1"/>
  <c r="C120" i="1" s="1"/>
  <c r="E9" i="1"/>
  <c r="C93" i="1"/>
  <c r="J90" i="1"/>
  <c r="G74" i="1"/>
  <c r="D121" i="1"/>
  <c r="C121" i="1" s="1"/>
  <c r="C122" i="1"/>
  <c r="C49" i="1"/>
  <c r="C10" i="1"/>
  <c r="H55" i="1"/>
  <c r="D56" i="1"/>
  <c r="C131" i="1"/>
  <c r="D36" i="1" l="1"/>
  <c r="D29" i="1" s="1"/>
  <c r="H48" i="1"/>
  <c r="H47" i="1" s="1"/>
  <c r="H9" i="1" s="1"/>
  <c r="C90" i="1"/>
  <c r="J9" i="1"/>
  <c r="D74" i="1"/>
  <c r="C74" i="1" s="1"/>
  <c r="G9" i="1"/>
  <c r="D55" i="1"/>
  <c r="D48" i="1" s="1"/>
  <c r="C56" i="1"/>
  <c r="C36" i="1"/>
  <c r="C55" i="1" l="1"/>
  <c r="C48" i="1" s="1"/>
  <c r="C29" i="1"/>
  <c r="D47" i="1" l="1"/>
  <c r="C47" i="1" l="1"/>
  <c r="I9" i="1" l="1"/>
  <c r="D23" i="1" l="1"/>
  <c r="D9" i="1" l="1"/>
  <c r="C23" i="1"/>
  <c r="C9" i="1" s="1"/>
</calcChain>
</file>

<file path=xl/sharedStrings.xml><?xml version="1.0" encoding="utf-8"?>
<sst xmlns="http://schemas.openxmlformats.org/spreadsheetml/2006/main" count="537" uniqueCount="245">
  <si>
    <t xml:space="preserve">PHÂN BỔ CHI TIẾT VỐN SỰ NGHIỆP NGÂN SÁCH NHÀ NƯỚC THỰC HIỆN CHƯƠNG TRÌNH MỤC TIÊU QUỐC GIA PHÁT TRIỂN KINH TẾ-XÃ HỘI 
</t>
  </si>
  <si>
    <t>VÙNG ĐỒNG BÀO DÂN TỘC THIỂU SỐ VÀ MIỀN NÚI  NĂM 2022</t>
  </si>
  <si>
    <t>TT</t>
  </si>
  <si>
    <t>Nội dung</t>
  </si>
  <si>
    <t>Nguồn vốn phân bổ năm 2022</t>
  </si>
  <si>
    <t>Đơn vị 
thực hiện</t>
  </si>
  <si>
    <t>Ngân sách trung ương</t>
  </si>
  <si>
    <t>Ngân sách tỉnh</t>
  </si>
  <si>
    <t xml:space="preserve">Tổng vốn 
NSTW </t>
  </si>
  <si>
    <t>SN Giáo dục</t>
  </si>
  <si>
    <t>SN Y tế</t>
  </si>
  <si>
    <t>SN Văn hóa thông tin</t>
  </si>
  <si>
    <t xml:space="preserve">SN Kinh tế </t>
  </si>
  <si>
    <t xml:space="preserve">SN Xã hội </t>
  </si>
  <si>
    <t xml:space="preserve">Tổng cộng </t>
  </si>
  <si>
    <t>I</t>
  </si>
  <si>
    <t>Dự án 1: Giải quyết tình trạng thiếu đất ở, nhà ở, đất sản xuất, nước sinh hoạt</t>
  </si>
  <si>
    <t>Hỗ trợ chuyển đổi nghề</t>
  </si>
  <si>
    <t>Huyện Lệ Thủy</t>
  </si>
  <si>
    <t>Huyện Quảng Ninh</t>
  </si>
  <si>
    <t>Huyện Bố Trạch</t>
  </si>
  <si>
    <t>Huyện Minh Hóa</t>
  </si>
  <si>
    <t>Huyện Tuyên Hóa</t>
  </si>
  <si>
    <t>Hỗ trợ nước phân tán</t>
  </si>
  <si>
    <t>II</t>
  </si>
  <si>
    <t>Dự án 2: Quy hoạch, sắp xếp, bố trí, ổn định dân cư ở những nơi cần thiết</t>
  </si>
  <si>
    <t>III</t>
  </si>
  <si>
    <t>Dự án 3: Phát triển sản xuất nông, lâm nghiệp bền vững, phát huy tiềm năng, thế mạnh của các vùng miền để sản xuất hàng hóa theo chuỗi giá trị</t>
  </si>
  <si>
    <t xml:space="preserve">Tiểu dự án 1: Phát triển kinh tế nông, lâm nghiệp gắn với bảo vệ rừng và nâng cao thu nhập cho người dân </t>
  </si>
  <si>
    <t>Tiểu dự án 2: Đầu tư phát triển sản xuất theo chuỗi giá trị, thúc đẩy khởi sự kinh doanh, khởi nghiệp và thu hút đầu tư vùng đồng bào đồng bào dân tộc thiểu số và miền núi.</t>
  </si>
  <si>
    <t xml:space="preserve"> Nội dung: Hỗ trợ phát triển sản xuất theo chuỗi giá trị; thúc đẩy khởi sự kinh doanh, khởi nghiệp và thu hút đầu tư</t>
  </si>
  <si>
    <t>2.1</t>
  </si>
  <si>
    <t>Sở NN&amp;PTNT</t>
  </si>
  <si>
    <t>Sở Công Thương</t>
  </si>
  <si>
    <t>2.2</t>
  </si>
  <si>
    <t>Phân bổ cho các địa phương</t>
  </si>
  <si>
    <t>-</t>
  </si>
  <si>
    <t>UBND huyện</t>
  </si>
  <si>
    <t>IV</t>
  </si>
  <si>
    <t>Dự án 4: Đầu tư cơ sở hạ tầng thiết yếu, phục vụ sản xuất, đời sống trong vùng đồng bào dân tộc thiểu số và miền núi và các đơn vị sự nghiệp công của lĩnh vực dân tộc</t>
  </si>
  <si>
    <t>Tiểu dự án 1. Đầu tư cơ sở hạ tầng thiết yếu, phục vụ sản xuất, đời sống trong vùng đồng bào dân tộc thiểu số và miền núi</t>
  </si>
  <si>
    <t>1.1</t>
  </si>
  <si>
    <t>1.2</t>
  </si>
  <si>
    <t>V</t>
  </si>
  <si>
    <t>Dự án 5: Phát triển giáo dục đào tạo nâng cao chất lượng nguồn nhân lực</t>
  </si>
  <si>
    <t>Tiểu dự án 1: Đổi mới hoạt động, củng cố phát triển các trường phổ thông dân tộc nội trú, trường phổ thông dân tộc bán trú và xóa mù chữ cho người dân vùng đồng bào dân tộc thiểu số</t>
  </si>
  <si>
    <t>Tiểu dự án 2: Bồi dưỡng kiến thức dân tộc; đào tạo dự bị đại học, đại học và sau đại học đáp ứng nhu cầu nhân lực cho vùng đồng bào dân tộc thiểu số và miền núi,</t>
  </si>
  <si>
    <t xml:space="preserve">Ban Dân tộc </t>
  </si>
  <si>
    <t>Tiểu dự án 3: Dự án phát triển giáo dục nghề nghiệp và giải quyết việc làm cho thanh niên vùng dân tộc thiểu số và miền núi</t>
  </si>
  <si>
    <t>3.1</t>
  </si>
  <si>
    <t>Sở Lao động - Thương binh và Xã hội</t>
  </si>
  <si>
    <t>3.2</t>
  </si>
  <si>
    <t xml:space="preserve">Phân bổ cho các địa phương </t>
  </si>
  <si>
    <t>Tiểu dự án 4: Đào tạo nâng cao năng lực cho cộng đồng và cán bộ triển khai thực hiện Chương trình các cấp</t>
  </si>
  <si>
    <t>VI</t>
  </si>
  <si>
    <t>Dự án 6: Bảo tồn, phát huy giá trị văn hóa truyền thống tốt đẹp của các dân tộc thiểu số gắn với phát triển du lịch</t>
  </si>
  <si>
    <t>Hỗ trợ nghệ nhân nhân dân, nghệ nhân ưu tú người DTTS trong việc lưu truyền, phổ biến, truyền dạy văn hóa truyền thống trong cộng đồng</t>
  </si>
  <si>
    <t xml:space="preserve">Huyện Lệ Thủy </t>
  </si>
  <si>
    <t xml:space="preserve">Huyện Quảng Ninh </t>
  </si>
  <si>
    <t xml:space="preserve">Huyện Bố Trạch </t>
  </si>
  <si>
    <t xml:space="preserve">Huyện Minh Hóa </t>
  </si>
  <si>
    <t xml:space="preserve">Huyện Tuyên Hóa </t>
  </si>
  <si>
    <t>Tổ chức lớp tập huấn, bồi dưỡng chuyên môn nghiệp vụ, truyền dạy văn hóa phi vật thể</t>
  </si>
  <si>
    <t>Xây dựng CLB sinh hoạt văn hóa dân gian tại các thôn vùng đồng bào DTTS và miền núi, vùng di dân tái định cư</t>
  </si>
  <si>
    <t>Hỗ trợ tuyên truyền, quảng bá rộng rãi văn hóa truyền thống tiêu biểu các DTTS; Chương trình quảng bá xúc tiến du lịch</t>
  </si>
  <si>
    <t>VII</t>
  </si>
  <si>
    <t>Dự án 7: Chăm sóc sức khỏe nhân dân, nâng cao thể trạng, tầm vóc người dân tộc thiểu số; phòng chống suy dinh dưỡng trẻ em</t>
  </si>
  <si>
    <t>Nâng cao chất lượng dân số vùng đồng bào dân tộc thiểu số và miền núi</t>
  </si>
  <si>
    <t>Chăm sóc sức khỏe, dinh dưỡng bà mẹ, trẻ em nhằm giảm tử vong bà mẹ, tử vong trẻ em, nâng cao tầm vóc, thể lực người dân tộc thiểu số</t>
  </si>
  <si>
    <t>Hỗ trợ phụ cấp cho cô đỡ thôn bản</t>
  </si>
  <si>
    <t>VIII</t>
  </si>
  <si>
    <t>Dự án 8: Thực hiện bình đẳng giới và giải quyết những vấn đề cấp thiết đối với phụ nữ và trẻ em</t>
  </si>
  <si>
    <t>Hội Liên hiệp Phụ nữ tỉnh</t>
  </si>
  <si>
    <t>IX</t>
  </si>
  <si>
    <t>Dự án 9: Đầu tư tạo sinh kế, phát triển kinh tế nhóm dân tộc rất ít người, nhóm dân tộc còn nhiều khó khăn</t>
  </si>
  <si>
    <t>Tiểu dự án 1: Đầu tư phát triển kinh tế xã hội các dân tộc còn gặp nhiều khó khăn, dân tộc có khó khăn đặc thù</t>
  </si>
  <si>
    <t xml:space="preserve">Tiểu dự án 2: Giảm thiểu tình trạng tảo hôn và hôn nhân cận huyết thống </t>
  </si>
  <si>
    <t>Phân bổ cho các huyện</t>
  </si>
  <si>
    <t xml:space="preserve"> Huyện Lệ Thủy</t>
  </si>
  <si>
    <t xml:space="preserve"> Huyện Quảng Ninh</t>
  </si>
  <si>
    <t xml:space="preserve"> Huyện Bố Trạch</t>
  </si>
  <si>
    <t>X</t>
  </si>
  <si>
    <t>Dự án 10: Truyền thông, tuyên truyền, vận động trong vùng đồng bào dân tộc thiểu số và miền núi. Kiểm tra, giám sát đánh giá việc tổ chức thực hiện Chương trình</t>
  </si>
  <si>
    <t xml:space="preserve">Tiểu dự  án 1: Biểu dương, tôn vinh điển hình tiên tiến, phát huy vai trò của  người có uy tín; phổ biến, giáo dục pháp luật và tuyên truyền, vận động đồng bào </t>
  </si>
  <si>
    <t>Các sở ngành</t>
  </si>
  <si>
    <t>Sở Tư pháp</t>
  </si>
  <si>
    <t xml:space="preserve">Tiểu dự  án 2:  Ứng dụng công nghệ thông tin hỗ trợ phát triển kinh tế - xã hội và đảm bảo an ninh trật tự vùng đồng bào dân tộc thiểu số và miền núi </t>
  </si>
  <si>
    <t>Phân bổ cho các sở ngành</t>
  </si>
  <si>
    <t>Ban Dân tộc</t>
  </si>
  <si>
    <t>Sở Thông tin và tuyên thông</t>
  </si>
  <si>
    <t xml:space="preserve">Sở Y tế </t>
  </si>
  <si>
    <t>Hội Liên hiệp phụ nữ</t>
  </si>
  <si>
    <t>Sở TT&amp;TT</t>
  </si>
  <si>
    <t>Sở KH-ĐT</t>
  </si>
  <si>
    <t>Sở Tài chính</t>
  </si>
  <si>
    <t>Sở LĐTB&amp;XH</t>
  </si>
  <si>
    <t>Sở Giao thông Vận tải</t>
  </si>
  <si>
    <t>Sở Kế hoạch và Đầu tư</t>
  </si>
  <si>
    <t>Tiểu dự án 2. Giám sát, đánh giá</t>
  </si>
  <si>
    <t>Tỉnh Đoàn</t>
  </si>
  <si>
    <t>Liên minh HTX tỉnh</t>
  </si>
  <si>
    <t xml:space="preserve">Hội Nông dân </t>
  </si>
  <si>
    <t>Sở Nội vụ</t>
  </si>
  <si>
    <t>Sở Nông nghiệp PTNT</t>
  </si>
  <si>
    <t>Tiểu dự án 1. Nâng cao năng lực thực hiện Chương trình</t>
  </si>
  <si>
    <t>Dự án 7. Nâng cao năng lực và giám sát, đánh giá Chương trình</t>
  </si>
  <si>
    <t>SỰ NGHIỆP GIÁO DỤC</t>
  </si>
  <si>
    <t>D</t>
  </si>
  <si>
    <t>Tiểu dự án 2. Truyền thông về giảm nghèo đa chiều</t>
  </si>
  <si>
    <t>Tiểu dự án 1. Giảm nghèo về thông tin</t>
  </si>
  <si>
    <t>Dự án 6. Truyền thông và giảm nghèo về thông tin</t>
  </si>
  <si>
    <t>SỰ NGHIỆP VĂN HÓA THÔNG TIN</t>
  </si>
  <si>
    <t>C</t>
  </si>
  <si>
    <t>Tiểu dự án 3. Hỗ trợ việc làm bền vững</t>
  </si>
  <si>
    <t>Tiểu dự án 2. Hỗ trợ người LĐ 
đi làm việc ở nước ngoài theo hợp đồng</t>
  </si>
  <si>
    <t>Dự án 4.  Phát triển giáo dục nghề nghiệp, việc làm bền vững</t>
  </si>
  <si>
    <t>B</t>
  </si>
  <si>
    <t>Tiểu dự án 1. Hỗ trợ PTSX trong lĩnh vực nông nghiệp</t>
  </si>
  <si>
    <t>Dự án 3. Hỗ trợ phát triển sản xuất</t>
  </si>
  <si>
    <t>Hội Nông dân tỉnh</t>
  </si>
  <si>
    <t>Hội Liên hiệp PN tỉnh</t>
  </si>
  <si>
    <t>UBMT TQVN tỉnh</t>
  </si>
  <si>
    <t xml:space="preserve">Dự án 2. Đa dạng hóa sinh kế, phát triển mô hình giảm nghèo </t>
  </si>
  <si>
    <t>SỰ NGHIỆP KINH TẾ</t>
  </si>
  <si>
    <t>A</t>
  </si>
  <si>
    <t>Tổng cộng</t>
  </si>
  <si>
    <t>NSĐP</t>
  </si>
  <si>
    <t>NSTW</t>
  </si>
  <si>
    <t>Đơn vị tính: triệu đồng</t>
  </si>
  <si>
    <t xml:space="preserve">Trung tâm Nước sạch và VSMTNT </t>
  </si>
  <si>
    <t>Duy tu bảo dưỡng, mở rộng công trình cấp nước nông thôn tập trung cho các xã đăng ký đạt NTM, NTM nâng cao, kiểu mẫu 2022; các xã khó khăn về nguồn nước; các công trình do Trung tâm nước sạch và VSMT nông thôn quản lý.</t>
  </si>
  <si>
    <t>DUY TU, BẢO DƯỠNG, VẬN HÀNH CÁC CÔNG TRÌNH SAU ĐẦU TƯ TRÊN ĐỊA BÀN XÃ</t>
  </si>
  <si>
    <t>UBND thị xã</t>
  </si>
  <si>
    <t>Thị xã Ba Đồn</t>
  </si>
  <si>
    <t>Huyện Quảng Trạch</t>
  </si>
  <si>
    <t>Tp Đồng Hới</t>
  </si>
  <si>
    <t>VPĐP NTM tỉnh</t>
  </si>
  <si>
    <t>Văn phòng Điều phối Chương trình MTQG XDNTM tỉnh</t>
  </si>
  <si>
    <t>Đào tạo, tập huấn nâng cao nhận thức, năng lực cho cán bộ và người dân về xây dựng nông thôn mới</t>
  </si>
  <si>
    <t>Sở Thông tin và Truyền thông</t>
  </si>
  <si>
    <t>Lắp đặt các đài truyền thanh cho các xã</t>
  </si>
  <si>
    <t>Báo Quảng Bình</t>
  </si>
  <si>
    <t>Đài Phát thanh - Truyền hình Quảng Bình</t>
  </si>
  <si>
    <t>Truyền thông về xây dựng nông thôn mới</t>
  </si>
  <si>
    <t>Cơ quan chủ quản chương trình</t>
  </si>
  <si>
    <t>VP UBND tỉnh</t>
  </si>
  <si>
    <t>Văn phòng UBND tỉnh</t>
  </si>
  <si>
    <t>Sở KHĐT</t>
  </si>
  <si>
    <t>BCĐ các chương trình MTQG tỉnh</t>
  </si>
  <si>
    <t>Quản lý, giám sát, kiểm tra đánh giá chương trình</t>
  </si>
  <si>
    <t>TĂNG CƯỜNG CÔNG TÁC GIÁM SÁT, ĐÁNH GIÁ THỰC HIỆN CHƯƠNG TRÌNH; NÂNG CAO NĂNG LỰC, TRUYỀN THÔNG VỀ XÂY DỰNG NÔNG THÔN MỚI; THỰC HIỆN PHONG TRÀO THI ĐUA CẢ NƯỚC CHUNG SỨC XÂY DỰNG NÔNG THÔN MỚI.</t>
  </si>
  <si>
    <t>UBND tphố</t>
  </si>
  <si>
    <t>Công an tỉnh</t>
  </si>
  <si>
    <t>GIỮ VỮNG QUỐC PHÒNG AN NINH VÀ TRẬT TỰ XÃ HỘI NÔNG THÔN</t>
  </si>
  <si>
    <t>Hội Cựu chiến binh</t>
  </si>
  <si>
    <t>Tuyên truyền cho hội viên về XDNTM</t>
  </si>
  <si>
    <t>Hội Nông dân</t>
  </si>
  <si>
    <t>Cung cấp hỗ trợ công cụ xử lý rác thải sinh hoạt gia đình, ủ phân hữu cơ (thùng rác và men vi sinh); tập huấn bảo vệ môi trường cho nông dân, xây dựng các mô hình về cảnh quan môi trường kiểu mẫu, xây dựng mô hình hội viên nông dân xử lý rác thải gia đình thành phân hữu cơ.</t>
  </si>
  <si>
    <t>Hội LH Phụ nữ</t>
  </si>
  <si>
    <t>Chi hỗ trợ triển khai hiệu quả Đề án "Hỗ trợ phụ nữ khởi nghiệp giai đoạn 2017-2025"; Chi vun đắp, gìn giữ giá trị tốt đẹp và phát triển hệ giá trị gia đình Việt Nam; thực hiện Cuộc vận động "Xây dựng gia đình 5 không, 3 sạch"</t>
  </si>
  <si>
    <t>Thúc đẩy chương trình khởi nghiệp, thanh niên làm kinh tế; triển khai hiệu quả chương trình tri thức trẻ tình nguyện tham gia xây dựng NTM.</t>
  </si>
  <si>
    <t>Thực hiện cuộc vận động "Toàn dân đoàn kết xây dựng nông thôn mới, đô thị văn minh"; nâng cao hiệu quả thực hiện công tác giám sát và phản biện xã hội; tăng cường vận động, phát huy vai trò làm chủ của người dân; nâng cao hiệu quả việc lấy ý kiến sự hài lòng của người dân về kết quả xây dựng nông thôn mới</t>
  </si>
  <si>
    <t>NÂNG CAO CHẤT LƯỢNG, PHÁT HUY VAI TRÒ CỦA MẶT TRẬN TỔ QUỐC VIỆT NAM VÀ CÁC TỔ CHỨC CHÍNH TRỊ - XÃ HỘI TRONG XÂY DỰNG NÔNG THÔN MỚI</t>
  </si>
  <si>
    <t>Tăng cường ứng dụng công nghệ thông tin trong thực hiện các dịch vụ hành chính công; thúc đẩy chuyển đổi số trong nông thôn mới, tăng cường ứng dụng công nghệ thông tin, công nghệ số, xây dựng nông thôn mới thông minh</t>
  </si>
  <si>
    <t>Sở Tư Pháp</t>
  </si>
  <si>
    <t>Nâng cao nhận thức, thông tin về trợ giúp pháp lý; tăng cường khả năng thụ hưởng dịch vụ trợ giúp pháp lý</t>
  </si>
  <si>
    <t>NÂNG CAO CHẤT LƯỢNG DỊCH VỤ HÀNH CHÍNH CÔNG, HOẠT ĐỘNG CHÍNH QUYỀN CƠ SỞ; THÚC ĐẨY CHUYỂN ĐỔI SỐ TRONG NÔNG THÔN MỚI, TĂNG CƯỜNG ỨNG DỤNG CÔNG NGHỆ THÔNG MINH; BẢO ĐẢM VÀ TĂNG CƯỜNG KHẢ NĂNG TIẾP CẬN PHÁP LUẬT CHO NGƯỜI DÂN, GIAI PHÁP BÌNH ĐẲNG GIỚI VÀ PHÒNG CHỐNG BẠO LỰC TRÊN CƠ SỞ GIỚI.</t>
  </si>
  <si>
    <t>Sở TNMT</t>
  </si>
  <si>
    <t xml:space="preserve">Tiểu mục 3: Chi thực hiện kế hoạch hổ trợ kỹ thuật, thiết bị để phân loại, thu gom chất thải rắn sinh hoạt tại hộ gia đình, khu vực dân cư, khu vực công cộng thực hiện tiêu chí môi trường  </t>
  </si>
  <si>
    <t>Tăng cường công tác khắc phục ô nhiễm môi trường, hỗ trợ thu gom, xử lý nước thải sinh hoạt tập trung,  cải tạo cảnh quan môi trường xanh - sạch - đẹp</t>
  </si>
  <si>
    <t>Văn phòng Điều phối NTM tỉnh</t>
  </si>
  <si>
    <t xml:space="preserve">Phát triển các mô hình thôn, xóm sáng, xanh, sạch, đẹp, an toàn, giữ gìn khôi phục cảnh quan truyền thống nông thôn </t>
  </si>
  <si>
    <t>Đẩy mạnh xử lý, khắc phục ô nhiễm và cải thiện chất lượng môi trường.</t>
  </si>
  <si>
    <t>Đo lường, kiểm soát chất lượng nước cho các xã đăng ký đạt chuẩn NTM, NTM nâng cao, kiểu mẫu năm 2022</t>
  </si>
  <si>
    <t>Hỗ trợ xây dựng chuồng trại chăn nuôi hợp vệ sinh</t>
  </si>
  <si>
    <t>Trung tâm NS và Vệ sinh MTNT</t>
  </si>
  <si>
    <t>Hỗ trợ xây dựng nhà tiêu hợp vệ sinh</t>
  </si>
  <si>
    <t>Tiểu mục 1: Nâng cao chất lượng môi trường</t>
  </si>
  <si>
    <t>NÂNG CAO CHẤT LƯỢNG MÔI TRƯỜNG; XÂY DỰNG CẢNH QUAN NÔNG THÔN SÁNG - XANH - SẠCH - ĐẸP, AN TOÀN; GIỮ GÌN VÀ KHÔI PHỤC CẢNH QUAN TRUYỀN THỐNG NÔNG THÔN</t>
  </si>
  <si>
    <t>Sở VH và TT</t>
  </si>
  <si>
    <t>Tiểu mục 2: Chi khảo sát, kiểm kê, sưu tầm, tư liệu văn hóa di sản văn hóa truyền thống</t>
  </si>
  <si>
    <t xml:space="preserve">Sở VH và TT </t>
  </si>
  <si>
    <t>Tiểu mục 1: Chi nâng cao hiệu quả hoạt động của hệ thống thiết chế văn hoá, thể thao cơ sở</t>
  </si>
  <si>
    <t>NÂNG CAO CHẤT LƯỢNG ĐỜI SỐNG VĂN HOÁ NÔNG THÔN, BẢO TỒN VÀ PHÁT HUY CÁC GIÁ TRỊ VĂN HOÁ TRUYỀN THỐNG GẮN VỚI DU LỊCH PHÁT TRIỂN NÔNG THÔN</t>
  </si>
  <si>
    <t>Tăng cường chất lượng dịch vụ của mạng lưới y tế cơ sở đảm bảo chăm sóc sức khoẻ toàn dân; đẩy mạnh hệ thống theo dõi và khám chữa bệnh trực tuyến; đảm bảo hiệu quả phòng chống bệnh lây nhiễm, truyền nhiễm; cải tạo sức khoẻ, dinh dưỡng của phụ nữ và trẻ em; nâng cao tỷ lệ người dân tham gia bảo hiểm y tế.</t>
  </si>
  <si>
    <t>NÂNG CAO CHẤT LƯỢNG Y TẾ VÀ CHĂM SÓC SỨC KHOẺ CỦA NGƯỜI DÂN NÔNG THÔN</t>
  </si>
  <si>
    <t>Nâng cao chất lượng đào tạo nghề cho lao động nông thôn gắn với nhu cầu của thị trường</t>
  </si>
  <si>
    <t>Sở Du lịch</t>
  </si>
  <si>
    <t>Thực hiện hiệu quả Chương trình Phát triển du lịch nông thôn trong xây dựng nông thôn mới giai đoạn 2021-2025 gắn với bảo tồn và phát huy các giá trị văn hoá truyền thông theo hướng bền vững, bao trùm và đa giá trị.</t>
  </si>
  <si>
    <t>Tiểu mục 5: Tiếp tục thực hiện có hiệu quả Chương trình khoa học công nghệ phục vụ xây dựng nông thôn mới giai đoạn 2021-2025</t>
  </si>
  <si>
    <t>Sở Công thương</t>
  </si>
  <si>
    <t>Tiểu mục 4: Nâng cao chất lượng nguồn nhân lực thương mại nông thôn gắn với việc đáp ứng các tiêu chí cơ sở hạ tầng thương mại nông thôn và đáp ứng nhu cầu thị trường</t>
  </si>
  <si>
    <t>Chi Cục Phát triển nông thôn</t>
  </si>
  <si>
    <t>Tiểu mục 3: Nâng cao hiệu quả hoạt động của các hình thức tổ chức sản xuất trong đó, ưu tiên hỗ trợ các hợp tác xã nông nghiệp ứng dụng công nghệ cao gắn với liên kết theo chuỗi giá trị</t>
  </si>
  <si>
    <t>Tiểu mục 2: Triển khai Chương trình mỗi xã một sản phẩm (OCOP); phát triển cơ giới hoá, tiểu thủ công nghiệp, ngành nghề và dịch vụ nông thôn; đẩy mạnh sản xuất, chế biến muối theo chuỗi giá trị</t>
  </si>
  <si>
    <t>Cấp tỉnh</t>
  </si>
  <si>
    <t xml:space="preserve">Tiểu mục 1: Xây dựng và phát triển hiệu quả  các vùng nguyên liệu tập trung, cơ giới hoá đồng bộ, nâng cao năng lực chế biến và bảo quản nông sản theo các mô hình liên kết sản xuất theo chuỗi giá trị gắn với tiêu chuẩn chất lượng và mã vùng nguyên liệu; ứng dụng công nghệ cao trong sản xuất nông nghiệp hiện đại, chuyển đổi cơ cấu sản xuất, góp phần thúc đẩy chuyển đổi số trong nông nghiệp. </t>
  </si>
  <si>
    <t>TIẾP TỤC THỰC HIỆN CÓ HIỆU QUẢ CƠ CẤU LẠI NGÀNH NÔNG NGHIỆP, PHÁT TRIỂN KINH TẾ NÔNG THÔN</t>
  </si>
  <si>
    <t>Tổng số</t>
  </si>
  <si>
    <t>NS Tỉnh</t>
  </si>
  <si>
    <t xml:space="preserve">Đơn vị thực hiện
</t>
  </si>
  <si>
    <t xml:space="preserve">       ĐVT: Triệu đồng</t>
  </si>
  <si>
    <t>(Kèm theo Nghị quyết số :             /NQ-HĐND ngày    tháng 9 năm 2022 của HĐND tỉnh Quảng Bình)</t>
  </si>
  <si>
    <t>Sở Y tế</t>
  </si>
  <si>
    <t xml:space="preserve">Tiểu mục 2: Xây dựng cảnh quan nông thôn sáng - xanh - sạch - đẹp, an toàn; giữ gìn và khôi phục cảnh quan truyền thống - Phát triển các mô hình thôn, xóm sáng, xanh, sạch, đẹp, an toàn, giữ gìn khôi phục cảnh quan truyền thống nông thôn </t>
  </si>
  <si>
    <t>PHÂN BỔ CHI TIẾT VỐN SỰ NGHIỆP NGÂN SÁCH NHÀ NƯỚC THỰC HIỆN 
CHƯƠNG TRÌNH MỤC TIÊU QUỐC GIA XÂY DỰNG NÔNG THÔN MỚI NĂM 2022</t>
  </si>
  <si>
    <t>Đơn vị thực hiện</t>
  </si>
  <si>
    <t>Sở Lao động 
Thương binh Xã hội</t>
  </si>
  <si>
    <t>Sở Thông tin 
truyền thông</t>
  </si>
  <si>
    <t>Hội Liên hiệp 
Phụ nữ tỉnh</t>
  </si>
  <si>
    <t>Ủy ban MTTQ VN tỉnh</t>
  </si>
  <si>
    <t>Sở Lao động
 Thương binh Xã hội</t>
  </si>
  <si>
    <t>Sở Thông tin
 truyền thông</t>
  </si>
  <si>
    <t xml:space="preserve">Kinh phí phân bổ </t>
  </si>
  <si>
    <t>PHÂN BỔ CHI TIẾT VỐN SỰ NGHIỆP NGÂN SÁCH NHÀ NƯỚC THỰC HIỆN 
CHƯƠNG TRÌNH MTQG GIẢM NGHÈO BỀN VỮNG NĂM 2022 CHO CÁC SỞ, NGÀNH CẤP TỈNH</t>
  </si>
  <si>
    <t>Sở Giáo dục và Đào tạo chủ trì thực hiện</t>
  </si>
  <si>
    <t>UBMTTQ
 Việt Nam tỉnh</t>
  </si>
  <si>
    <t>Phân bổ cho Sở, ngành, đơn vị</t>
  </si>
  <si>
    <t xml:space="preserve">Hỗ trợ hoạt động cho đội văn nghệ truyền thống (20 đội) </t>
  </si>
  <si>
    <t xml:space="preserve">Hỗ trợ thiết bị cho các trạm y tế </t>
  </si>
  <si>
    <t>Hỗ trợ tuyên truyền, quảng bá rộng rãi văn hóa truyền thống tiêu biểu các DTTS</t>
  </si>
  <si>
    <t>Chương trình quảng bá xúc tiến du lịch</t>
  </si>
  <si>
    <t xml:space="preserve">Sở VHTT </t>
  </si>
  <si>
    <t xml:space="preserve">Sở Y tế  </t>
  </si>
  <si>
    <t xml:space="preserve"> -</t>
  </si>
  <si>
    <t>Tổng vốn sự nghiệp
(NSTW+NSĐP)</t>
  </si>
  <si>
    <t xml:space="preserve"> Huyện 
Quảng Ninh</t>
  </si>
  <si>
    <t xml:space="preserve"> Huyện 
Bố Trạch</t>
  </si>
  <si>
    <t>Kiểm tra, giám sát, đánh giá, 
đào tạo, tập huấn tổ chức thực hiện chương trình</t>
  </si>
  <si>
    <t xml:space="preserve">Sở GD và đào tạo </t>
  </si>
  <si>
    <t>Nguồn vốn thực hiện 
năm 2022</t>
  </si>
  <si>
    <r>
      <t xml:space="preserve">Kinh phí
</t>
    </r>
    <r>
      <rPr>
        <b/>
        <sz val="12"/>
        <color theme="1"/>
        <rFont val="Times New Roman"/>
        <family val="1"/>
        <charset val="163"/>
      </rPr>
      <t>(Vốn sự nghiệp NSTW+NSĐP)</t>
    </r>
  </si>
  <si>
    <t>Phân bổ cho Sở, ngành</t>
  </si>
  <si>
    <t xml:space="preserve">Phân bổ cho các sở ngành </t>
  </si>
  <si>
    <t>Phụ lục số 01</t>
  </si>
  <si>
    <t>TP Đồng Hới</t>
  </si>
  <si>
    <t>UBND TP</t>
  </si>
  <si>
    <t>Ủy ban MTTQVN tỉnh</t>
  </si>
  <si>
    <t>UBND tỉnh</t>
  </si>
  <si>
    <r>
      <t xml:space="preserve">Hỗ trợ trang thiết bị hoạt động cho thiết chế văn hóa, thể thao tại các thôn vùng đồng bào DTTS Lệ Thủy, Quảng Ninh, Bố Trạch, Minh Hóa, Tuyên Hóa (44 bộ) 
</t>
    </r>
    <r>
      <rPr>
        <i/>
        <sz val="10"/>
        <color theme="1"/>
        <rFont val="Times New Roman"/>
        <family val="1"/>
        <charset val="163"/>
      </rPr>
      <t>(Mức hỗ trợ 50 triệu đồng/01 bộ trang thiết bị/nhà văn hóa hoặc khu thể thao cấp thôn)</t>
    </r>
  </si>
  <si>
    <r>
      <t xml:space="preserve">Xây dựng 04 tủ sách cộng đồng cho các xã Trọng Hóa, Dân Hóa; Thanh Hóa, TT Nông trường Việt Trung
</t>
    </r>
    <r>
      <rPr>
        <i/>
        <sz val="10"/>
        <color theme="1"/>
        <rFont val="Times New Roman"/>
        <family val="1"/>
        <charset val="163"/>
      </rPr>
      <t>(Mức hỗ trợ 30 triệu đồng/01 tủ sách)</t>
    </r>
  </si>
  <si>
    <r>
      <t xml:space="preserve">Hỗ trợ chống xuống cấp di tích quốc gia đặc biệt, di tích QG có giá trị tiêu biểu của các DTTS
</t>
    </r>
    <r>
      <rPr>
        <i/>
        <sz val="10"/>
        <color theme="1"/>
        <rFont val="Times New Roman"/>
        <family val="1"/>
        <charset val="163"/>
      </rPr>
      <t>(Thực hiện khi có văn bản hướng dẫn của Trung ương)</t>
    </r>
  </si>
  <si>
    <r>
      <t xml:space="preserve">Khen thưởng
</t>
    </r>
    <r>
      <rPr>
        <i/>
        <sz val="12"/>
        <rFont val="Times New Roman"/>
        <family val="1"/>
        <charset val="163"/>
      </rPr>
      <t>(Đã phân bổ 1,6 tỷ tại Quyết định số 1464/QĐ-UBND ngày 06/6/2022 khen thưởng cho các khu dân cư NTM kiểu mẫu và vườn mẫu NTM; số KP khen thưởng còn lại chờ phân bổ khi có QĐ  công nhận)</t>
    </r>
  </si>
  <si>
    <t>Phụ lục số 02</t>
  </si>
  <si>
    <t>Phụ lục số 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</si>
</sst>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 _₫_-;\-* #,##0\ _₫_-;_-* &quot;-&quot;??\ _₫_-;_-@_-"/>
  </numFmts>
  <fonts count="41" x14ac:knownFonts="1">
    <font>
      <sz val="12"/>
      <color theme="1"/>
      <name val="Times New Roman"/>
      <family val="2"/>
    </font>
    <font>
      <sz val="11"/>
      <color theme="1"/>
      <name val="Calibri"/>
      <family val="2"/>
      <charset val="163"/>
      <scheme val="minor"/>
    </font>
    <font>
      <sz val="12"/>
      <color theme="1"/>
      <name val="Times New Roman"/>
      <family val="2"/>
    </font>
    <font>
      <i/>
      <sz val="12"/>
      <color theme="1"/>
      <name val="Times New Roman"/>
      <family val="1"/>
      <charset val="163"/>
    </font>
    <font>
      <b/>
      <sz val="12"/>
      <color theme="1"/>
      <name val="Times New Roman"/>
      <family val="2"/>
    </font>
    <font>
      <i/>
      <sz val="12"/>
      <color theme="1"/>
      <name val="Times New Roman"/>
      <family val="2"/>
    </font>
    <font>
      <i/>
      <sz val="10"/>
      <color theme="1"/>
      <name val="Times New Roman"/>
      <family val="1"/>
    </font>
    <font>
      <b/>
      <sz val="10"/>
      <color theme="1"/>
      <name val="Times New Roman"/>
      <family val="2"/>
    </font>
    <font>
      <sz val="10"/>
      <color theme="1"/>
      <name val="Times New Roman"/>
      <family val="2"/>
    </font>
    <font>
      <b/>
      <i/>
      <sz val="10"/>
      <color theme="1"/>
      <name val="Times New Roman"/>
      <family val="2"/>
    </font>
    <font>
      <i/>
      <sz val="10"/>
      <color theme="1"/>
      <name val="Times New Roman"/>
      <family val="1"/>
      <charset val="163"/>
    </font>
    <font>
      <b/>
      <sz val="12"/>
      <color theme="1"/>
      <name val="Times New Roman"/>
      <family val="1"/>
    </font>
    <font>
      <sz val="12"/>
      <color theme="1"/>
      <name val="Times New Roman"/>
      <family val="1"/>
    </font>
    <font>
      <sz val="11"/>
      <color theme="1"/>
      <name val="Calibri"/>
      <family val="2"/>
      <scheme val="minor"/>
    </font>
    <font>
      <b/>
      <sz val="10"/>
      <color theme="1"/>
      <name val="Times New Roman"/>
      <family val="1"/>
      <charset val="163"/>
    </font>
    <font>
      <sz val="10"/>
      <color theme="1"/>
      <name val="Times New Roman"/>
      <family val="1"/>
      <charset val="163"/>
    </font>
    <font>
      <sz val="10"/>
      <name val="Times New Roman"/>
      <family val="2"/>
    </font>
    <font>
      <sz val="12"/>
      <name val="Times New Roman"/>
      <family val="1"/>
    </font>
    <font>
      <sz val="11"/>
      <color theme="1"/>
      <name val="Times New Roman"/>
      <family val="1"/>
    </font>
    <font>
      <i/>
      <sz val="11"/>
      <color theme="1"/>
      <name val="Times New Roman"/>
      <family val="1"/>
      <charset val="163"/>
    </font>
    <font>
      <sz val="14"/>
      <name val="Times New Roman"/>
      <family val="1"/>
    </font>
    <font>
      <b/>
      <sz val="11"/>
      <color theme="1"/>
      <name val="Calibri"/>
      <family val="2"/>
      <scheme val="minor"/>
    </font>
    <font>
      <i/>
      <sz val="11"/>
      <name val="Times New Roman"/>
      <family val="1"/>
    </font>
    <font>
      <sz val="11"/>
      <color theme="1"/>
      <name val="Times New Roman"/>
      <family val="1"/>
      <charset val="163"/>
    </font>
    <font>
      <b/>
      <sz val="11"/>
      <color theme="1"/>
      <name val="Times New Roman"/>
      <family val="1"/>
      <charset val="163"/>
    </font>
    <font>
      <sz val="11"/>
      <name val="Times New Roman"/>
      <family val="1"/>
    </font>
    <font>
      <b/>
      <i/>
      <sz val="11"/>
      <name val="Times New Roman"/>
      <family val="1"/>
    </font>
    <font>
      <i/>
      <sz val="11"/>
      <color theme="1"/>
      <name val="Times New Roman"/>
      <family val="1"/>
    </font>
    <font>
      <i/>
      <sz val="12"/>
      <color theme="1"/>
      <name val="Times New Roman"/>
      <family val="1"/>
    </font>
    <font>
      <b/>
      <sz val="14"/>
      <color theme="1"/>
      <name val="Times New Roman"/>
      <family val="1"/>
    </font>
    <font>
      <b/>
      <sz val="12"/>
      <color theme="1"/>
      <name val="Times New Roman"/>
      <family val="1"/>
      <charset val="163"/>
    </font>
    <font>
      <sz val="12"/>
      <color theme="1"/>
      <name val="Times New Roman"/>
      <family val="1"/>
      <charset val="163"/>
    </font>
    <font>
      <b/>
      <sz val="12"/>
      <name val="Times New Roman"/>
      <family val="1"/>
    </font>
    <font>
      <i/>
      <sz val="12"/>
      <name val="Times New Roman"/>
      <family val="1"/>
      <charset val="163"/>
    </font>
    <font>
      <b/>
      <sz val="12"/>
      <name val="Times New Roman"/>
      <family val="1"/>
      <charset val="163"/>
    </font>
    <font>
      <sz val="12"/>
      <name val="Times New Roman"/>
      <family val="1"/>
      <charset val="163"/>
    </font>
    <font>
      <sz val="12"/>
      <color theme="1"/>
      <name val="Calibri"/>
      <family val="2"/>
      <charset val="163"/>
      <scheme val="minor"/>
    </font>
    <font>
      <i/>
      <sz val="13"/>
      <name val="Times New Roman"/>
      <family val="1"/>
    </font>
    <font>
      <b/>
      <i/>
      <sz val="12"/>
      <color theme="1"/>
      <name val="Times New Roman"/>
      <family val="1"/>
      <charset val="163"/>
    </font>
    <font>
      <b/>
      <sz val="10"/>
      <name val="Times New Roman"/>
      <family val="2"/>
    </font>
    <font>
      <b/>
      <i/>
      <sz val="14"/>
      <color theme="1"/>
      <name val="Times New Roman"/>
      <family val="1"/>
      <charset val="163"/>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s>
  <cellStyleXfs count="5">
    <xf numFmtId="0" fontId="0" fillId="0" borderId="0"/>
    <xf numFmtId="43" fontId="2" fillId="0" borderId="0" applyFont="0" applyFill="0" applyBorder="0" applyAlignment="0" applyProtection="0"/>
    <xf numFmtId="43" fontId="13" fillId="0" borderId="0" applyFont="0" applyFill="0" applyBorder="0" applyAlignment="0" applyProtection="0"/>
    <xf numFmtId="0" fontId="13" fillId="0" borderId="0"/>
    <xf numFmtId="0" fontId="20" fillId="0" borderId="0"/>
  </cellStyleXfs>
  <cellXfs count="244">
    <xf numFmtId="0" fontId="0" fillId="0" borderId="0" xfId="0"/>
    <xf numFmtId="0" fontId="0" fillId="2" borderId="0" xfId="0" applyFont="1" applyFill="1"/>
    <xf numFmtId="0" fontId="8" fillId="2" borderId="0" xfId="0" applyFont="1" applyFill="1"/>
    <xf numFmtId="0" fontId="7" fillId="2" borderId="2" xfId="0" applyFont="1" applyFill="1" applyBorder="1" applyAlignment="1">
      <alignment horizontal="center" vertical="center" wrapText="1"/>
    </xf>
    <xf numFmtId="3" fontId="8" fillId="2" borderId="0" xfId="0" applyNumberFormat="1" applyFont="1" applyFill="1"/>
    <xf numFmtId="0" fontId="7" fillId="2" borderId="2" xfId="0" applyFont="1" applyFill="1" applyBorder="1" applyAlignment="1">
      <alignment horizontal="center" vertical="center"/>
    </xf>
    <xf numFmtId="3" fontId="7" fillId="2" borderId="2" xfId="0" applyNumberFormat="1" applyFont="1" applyFill="1" applyBorder="1" applyAlignment="1">
      <alignment vertical="center"/>
    </xf>
    <xf numFmtId="3" fontId="4" fillId="2" borderId="0" xfId="0" applyNumberFormat="1" applyFont="1" applyFill="1" applyAlignment="1">
      <alignment vertical="center"/>
    </xf>
    <xf numFmtId="0" fontId="7" fillId="2" borderId="6" xfId="0" applyFont="1" applyFill="1" applyBorder="1" applyAlignment="1">
      <alignment horizontal="center" vertical="center"/>
    </xf>
    <xf numFmtId="0" fontId="7" fillId="2" borderId="6" xfId="0" applyFont="1" applyFill="1" applyBorder="1" applyAlignment="1">
      <alignment horizontal="left" vertical="center" wrapText="1"/>
    </xf>
    <xf numFmtId="3" fontId="7" fillId="2" borderId="6" xfId="0" applyNumberFormat="1" applyFont="1" applyFill="1" applyBorder="1" applyAlignment="1">
      <alignment horizontal="right" vertical="center" wrapText="1"/>
    </xf>
    <xf numFmtId="3" fontId="0" fillId="2" borderId="0" xfId="0" applyNumberFormat="1" applyFont="1" applyFill="1" applyAlignment="1">
      <alignment vertical="center"/>
    </xf>
    <xf numFmtId="0" fontId="7" fillId="2" borderId="7" xfId="0" applyFont="1" applyFill="1" applyBorder="1" applyAlignment="1">
      <alignment horizontal="center" vertical="center"/>
    </xf>
    <xf numFmtId="0" fontId="7" fillId="2" borderId="7" xfId="0" applyFont="1" applyFill="1" applyBorder="1" applyAlignment="1">
      <alignment horizontal="left" vertical="center" wrapText="1"/>
    </xf>
    <xf numFmtId="3" fontId="7" fillId="2" borderId="7" xfId="0" applyNumberFormat="1" applyFont="1" applyFill="1" applyBorder="1" applyAlignment="1">
      <alignment horizontal="right" vertical="center" wrapText="1"/>
    </xf>
    <xf numFmtId="3" fontId="11" fillId="2" borderId="0" xfId="0" applyNumberFormat="1" applyFont="1" applyFill="1"/>
    <xf numFmtId="3" fontId="11" fillId="2" borderId="0" xfId="0" applyNumberFormat="1" applyFont="1" applyFill="1" applyAlignment="1">
      <alignment vertical="center"/>
    </xf>
    <xf numFmtId="0" fontId="11" fillId="2" borderId="0" xfId="0" applyFont="1" applyFill="1"/>
    <xf numFmtId="0" fontId="8" fillId="2" borderId="7" xfId="0" applyFont="1" applyFill="1" applyBorder="1" applyAlignment="1">
      <alignment horizontal="center" vertical="center"/>
    </xf>
    <xf numFmtId="0" fontId="8" fillId="2" borderId="7" xfId="0" applyFont="1" applyFill="1" applyBorder="1" applyAlignment="1">
      <alignment horizontal="left" vertical="center"/>
    </xf>
    <xf numFmtId="3" fontId="8" fillId="2" borderId="7" xfId="0" applyNumberFormat="1" applyFont="1" applyFill="1" applyBorder="1" applyAlignment="1">
      <alignment horizontal="right" vertical="center" wrapText="1"/>
    </xf>
    <xf numFmtId="164" fontId="8" fillId="2" borderId="7" xfId="1" applyNumberFormat="1" applyFont="1" applyFill="1" applyBorder="1" applyAlignment="1">
      <alignment horizontal="right" vertical="center"/>
    </xf>
    <xf numFmtId="3" fontId="12" fillId="2" borderId="0" xfId="0" applyNumberFormat="1" applyFont="1" applyFill="1"/>
    <xf numFmtId="3" fontId="12" fillId="2" borderId="0" xfId="0" applyNumberFormat="1" applyFont="1" applyFill="1" applyAlignment="1">
      <alignment vertical="center"/>
    </xf>
    <xf numFmtId="0" fontId="12" fillId="2" borderId="0" xfId="0" applyFont="1" applyFill="1"/>
    <xf numFmtId="0" fontId="8" fillId="2" borderId="7" xfId="0" applyFont="1" applyFill="1" applyBorder="1" applyAlignment="1">
      <alignment horizontal="left" wrapText="1"/>
    </xf>
    <xf numFmtId="164" fontId="8" fillId="2" borderId="7" xfId="2" applyNumberFormat="1" applyFont="1" applyFill="1" applyBorder="1" applyAlignment="1">
      <alignment horizontal="left" vertical="top" wrapText="1"/>
    </xf>
    <xf numFmtId="164" fontId="7" fillId="2" borderId="7" xfId="1" applyNumberFormat="1" applyFont="1" applyFill="1" applyBorder="1" applyAlignment="1">
      <alignment horizontal="right" vertical="center"/>
    </xf>
    <xf numFmtId="0" fontId="8" fillId="2" borderId="7" xfId="0" applyFont="1" applyFill="1" applyBorder="1" applyAlignment="1">
      <alignment vertical="center"/>
    </xf>
    <xf numFmtId="0" fontId="7" fillId="2" borderId="7" xfId="0" applyFont="1" applyFill="1" applyBorder="1" applyAlignment="1">
      <alignment horizontal="justify" vertical="center"/>
    </xf>
    <xf numFmtId="0" fontId="4" fillId="2" borderId="0" xfId="0" applyFont="1" applyFill="1" applyAlignment="1">
      <alignment vertical="center"/>
    </xf>
    <xf numFmtId="0" fontId="4" fillId="2" borderId="0" xfId="0" applyFont="1" applyFill="1"/>
    <xf numFmtId="0" fontId="8" fillId="2" borderId="7" xfId="0" applyFont="1" applyFill="1" applyBorder="1"/>
    <xf numFmtId="0" fontId="7" fillId="2" borderId="7" xfId="0" applyFont="1" applyFill="1" applyBorder="1" applyAlignment="1">
      <alignment vertical="center" wrapText="1"/>
    </xf>
    <xf numFmtId="0" fontId="0" fillId="2" borderId="0" xfId="0" applyFont="1" applyFill="1" applyAlignment="1">
      <alignment vertical="center"/>
    </xf>
    <xf numFmtId="3" fontId="7" fillId="2" borderId="7" xfId="0" applyNumberFormat="1" applyFont="1" applyFill="1" applyBorder="1" applyAlignment="1">
      <alignment horizontal="right" vertical="center"/>
    </xf>
    <xf numFmtId="3" fontId="8" fillId="2" borderId="7" xfId="0" applyNumberFormat="1" applyFont="1" applyFill="1" applyBorder="1" applyAlignment="1">
      <alignment horizontal="center" vertical="center" wrapText="1"/>
    </xf>
    <xf numFmtId="3" fontId="8" fillId="2" borderId="7" xfId="0" applyNumberFormat="1" applyFont="1" applyFill="1" applyBorder="1" applyAlignment="1">
      <alignment horizontal="right" vertical="center"/>
    </xf>
    <xf numFmtId="0" fontId="8" fillId="2" borderId="7" xfId="0" applyFont="1" applyFill="1" applyBorder="1" applyAlignment="1">
      <alignment horizontal="justify" vertical="center"/>
    </xf>
    <xf numFmtId="0" fontId="9" fillId="2" borderId="7" xfId="0" applyFont="1" applyFill="1" applyBorder="1" applyAlignment="1">
      <alignment horizontal="center" vertical="center"/>
    </xf>
    <xf numFmtId="0" fontId="9" fillId="2" borderId="7" xfId="0" applyFont="1" applyFill="1" applyBorder="1" applyAlignment="1">
      <alignment horizontal="justify" vertical="center"/>
    </xf>
    <xf numFmtId="3" fontId="9" fillId="2" borderId="7" xfId="0" applyNumberFormat="1" applyFont="1" applyFill="1" applyBorder="1" applyAlignment="1">
      <alignment horizontal="right" vertical="center" wrapText="1"/>
    </xf>
    <xf numFmtId="0" fontId="5" fillId="2" borderId="0" xfId="0" applyFont="1" applyFill="1"/>
    <xf numFmtId="3" fontId="8" fillId="2" borderId="7" xfId="0" applyNumberFormat="1" applyFont="1" applyFill="1" applyBorder="1" applyAlignment="1">
      <alignment horizontal="center" vertical="center"/>
    </xf>
    <xf numFmtId="0" fontId="8" fillId="2" borderId="7" xfId="0" quotePrefix="1" applyFont="1" applyFill="1" applyBorder="1" applyAlignment="1">
      <alignment horizontal="center" vertical="center"/>
    </xf>
    <xf numFmtId="0" fontId="8" fillId="2" borderId="7" xfId="0" applyNumberFormat="1" applyFont="1" applyFill="1" applyBorder="1" applyAlignment="1">
      <alignment horizontal="center" vertical="center" wrapText="1"/>
    </xf>
    <xf numFmtId="3" fontId="15" fillId="2" borderId="7" xfId="0" applyNumberFormat="1" applyFont="1" applyFill="1" applyBorder="1" applyAlignment="1">
      <alignment horizontal="right" vertical="center" wrapText="1"/>
    </xf>
    <xf numFmtId="0" fontId="16" fillId="2" borderId="7" xfId="0" applyNumberFormat="1" applyFont="1" applyFill="1" applyBorder="1" applyAlignment="1">
      <alignment vertical="center" wrapText="1"/>
    </xf>
    <xf numFmtId="0" fontId="16" fillId="2" borderId="7" xfId="0" applyFont="1" applyFill="1" applyBorder="1" applyAlignment="1">
      <alignment vertical="center" wrapText="1"/>
    </xf>
    <xf numFmtId="3" fontId="16" fillId="2" borderId="7" xfId="0" applyNumberFormat="1" applyFont="1" applyFill="1" applyBorder="1" applyAlignment="1">
      <alignment horizontal="right" vertical="center" wrapText="1"/>
    </xf>
    <xf numFmtId="164" fontId="16" fillId="2" borderId="7" xfId="1" applyNumberFormat="1" applyFont="1" applyFill="1" applyBorder="1" applyAlignment="1">
      <alignment horizontal="right" vertical="center"/>
    </xf>
    <xf numFmtId="0" fontId="17" fillId="2" borderId="0" xfId="0" applyFont="1" applyFill="1"/>
    <xf numFmtId="0" fontId="8" fillId="2" borderId="7" xfId="0" applyFont="1" applyFill="1" applyBorder="1" applyAlignment="1">
      <alignment vertical="center" wrapText="1"/>
    </xf>
    <xf numFmtId="164" fontId="8" fillId="2" borderId="7" xfId="2" applyNumberFormat="1" applyFont="1" applyFill="1" applyBorder="1" applyAlignment="1">
      <alignment horizontal="left" vertical="center" wrapText="1"/>
    </xf>
    <xf numFmtId="164" fontId="8" fillId="2" borderId="7" xfId="2" applyNumberFormat="1" applyFont="1" applyFill="1" applyBorder="1" applyAlignment="1">
      <alignment vertical="center" wrapText="1"/>
    </xf>
    <xf numFmtId="0" fontId="8" fillId="2" borderId="7" xfId="0" applyFont="1" applyFill="1" applyBorder="1" applyAlignment="1">
      <alignment horizontal="justify" vertical="center" wrapText="1"/>
    </xf>
    <xf numFmtId="0" fontId="16" fillId="2" borderId="7" xfId="0" applyFont="1" applyFill="1" applyBorder="1" applyAlignment="1">
      <alignment horizontal="center" vertical="center"/>
    </xf>
    <xf numFmtId="164" fontId="16" fillId="2" borderId="7" xfId="2" applyNumberFormat="1" applyFont="1" applyFill="1" applyBorder="1" applyAlignment="1">
      <alignment horizontal="left" vertical="top" wrapText="1"/>
    </xf>
    <xf numFmtId="0" fontId="8" fillId="2" borderId="7" xfId="0" applyFont="1" applyFill="1" applyBorder="1" applyAlignment="1">
      <alignment horizontal="left"/>
    </xf>
    <xf numFmtId="0" fontId="8" fillId="2" borderId="7" xfId="0" quotePrefix="1" applyFont="1" applyFill="1" applyBorder="1" applyAlignment="1">
      <alignment horizontal="center"/>
    </xf>
    <xf numFmtId="0" fontId="8" fillId="2" borderId="7" xfId="0" applyFont="1" applyFill="1" applyBorder="1" applyAlignment="1">
      <alignment horizontal="center"/>
    </xf>
    <xf numFmtId="0" fontId="8" fillId="2" borderId="8" xfId="0" applyFont="1" applyFill="1" applyBorder="1" applyAlignment="1">
      <alignment horizontal="center"/>
    </xf>
    <xf numFmtId="0" fontId="8" fillId="2" borderId="8" xfId="0" applyFont="1" applyFill="1" applyBorder="1" applyAlignment="1">
      <alignment horizontal="left"/>
    </xf>
    <xf numFmtId="3" fontId="8" fillId="2" borderId="8" xfId="0" applyNumberFormat="1" applyFont="1" applyFill="1" applyBorder="1" applyAlignment="1">
      <alignment horizontal="right" vertical="center" wrapText="1"/>
    </xf>
    <xf numFmtId="3" fontId="8" fillId="2" borderId="8" xfId="0" applyNumberFormat="1" applyFont="1" applyFill="1" applyBorder="1" applyAlignment="1">
      <alignment horizontal="right" vertical="center"/>
    </xf>
    <xf numFmtId="0" fontId="18" fillId="0" borderId="0" xfId="3" applyFont="1"/>
    <xf numFmtId="165" fontId="11" fillId="2" borderId="2" xfId="3" applyNumberFormat="1" applyFont="1" applyFill="1" applyBorder="1" applyAlignment="1">
      <alignment horizontal="right" vertical="center" wrapText="1"/>
    </xf>
    <xf numFmtId="0" fontId="13" fillId="0" borderId="0" xfId="3" applyFont="1"/>
    <xf numFmtId="0" fontId="13" fillId="0" borderId="0" xfId="3" applyFont="1" applyAlignment="1">
      <alignment horizontal="center"/>
    </xf>
    <xf numFmtId="0" fontId="13" fillId="2" borderId="0" xfId="3" applyFont="1" applyFill="1"/>
    <xf numFmtId="0" fontId="21" fillId="0" borderId="0" xfId="3" applyFont="1"/>
    <xf numFmtId="0" fontId="21" fillId="2" borderId="0" xfId="3" applyFont="1" applyFill="1"/>
    <xf numFmtId="0" fontId="22" fillId="0" borderId="0" xfId="4" applyFont="1"/>
    <xf numFmtId="3" fontId="22" fillId="0" borderId="0" xfId="4" applyNumberFormat="1" applyFont="1"/>
    <xf numFmtId="1" fontId="22" fillId="2" borderId="0" xfId="4" applyNumberFormat="1" applyFont="1" applyFill="1"/>
    <xf numFmtId="3" fontId="22" fillId="2" borderId="0" xfId="4" applyNumberFormat="1" applyFont="1" applyFill="1"/>
    <xf numFmtId="0" fontId="22" fillId="2" borderId="0" xfId="4" applyFont="1" applyFill="1"/>
    <xf numFmtId="0" fontId="25" fillId="0" borderId="0" xfId="4" applyFont="1"/>
    <xf numFmtId="3" fontId="25" fillId="0" borderId="0" xfId="4" applyNumberFormat="1" applyFont="1"/>
    <xf numFmtId="0" fontId="25" fillId="2" borderId="0" xfId="4" applyFont="1" applyFill="1"/>
    <xf numFmtId="0" fontId="1" fillId="0" borderId="0" xfId="3" applyFont="1"/>
    <xf numFmtId="0" fontId="1" fillId="2" borderId="0" xfId="3" applyFont="1" applyFill="1"/>
    <xf numFmtId="0" fontId="26" fillId="0" borderId="0" xfId="4" applyFont="1"/>
    <xf numFmtId="3" fontId="26" fillId="0" borderId="0" xfId="4" applyNumberFormat="1" applyFont="1"/>
    <xf numFmtId="1" fontId="26" fillId="2" borderId="0" xfId="4" applyNumberFormat="1" applyFont="1" applyFill="1"/>
    <xf numFmtId="0" fontId="13" fillId="0" borderId="0" xfId="3" applyFont="1" applyAlignment="1">
      <alignment vertical="center"/>
    </xf>
    <xf numFmtId="0" fontId="13" fillId="2" borderId="0" xfId="3" applyFont="1" applyFill="1" applyAlignment="1">
      <alignment vertical="center"/>
    </xf>
    <xf numFmtId="3" fontId="13" fillId="0" borderId="0" xfId="3" applyNumberFormat="1" applyFont="1"/>
    <xf numFmtId="3" fontId="13" fillId="0" borderId="0" xfId="3" applyNumberFormat="1" applyFont="1" applyAlignment="1">
      <alignment vertical="center"/>
    </xf>
    <xf numFmtId="0" fontId="27" fillId="0" borderId="0" xfId="3" applyFont="1" applyBorder="1" applyAlignment="1">
      <alignment vertical="center"/>
    </xf>
    <xf numFmtId="0" fontId="27" fillId="2" borderId="0" xfId="3" applyFont="1" applyFill="1" applyBorder="1" applyAlignment="1">
      <alignment vertical="center"/>
    </xf>
    <xf numFmtId="0" fontId="27" fillId="2" borderId="1" xfId="3" applyFont="1" applyFill="1" applyBorder="1" applyAlignment="1">
      <alignment horizontal="center" vertical="top"/>
    </xf>
    <xf numFmtId="0" fontId="27" fillId="0" borderId="1" xfId="3" applyFont="1" applyBorder="1" applyAlignment="1">
      <alignment vertical="center"/>
    </xf>
    <xf numFmtId="0" fontId="27" fillId="2" borderId="1" xfId="3" applyFont="1" applyFill="1" applyBorder="1" applyAlignment="1">
      <alignment vertical="center"/>
    </xf>
    <xf numFmtId="0" fontId="21" fillId="0" borderId="0" xfId="3" applyFont="1" applyBorder="1"/>
    <xf numFmtId="0" fontId="21" fillId="2" borderId="0" xfId="3" applyFont="1" applyFill="1" applyBorder="1"/>
    <xf numFmtId="0" fontId="18" fillId="0" borderId="0" xfId="3" applyFont="1" applyAlignment="1">
      <alignment vertical="center"/>
    </xf>
    <xf numFmtId="0" fontId="15" fillId="2" borderId="7" xfId="0" applyFont="1" applyFill="1" applyBorder="1" applyAlignment="1">
      <alignment horizontal="center" vertical="center"/>
    </xf>
    <xf numFmtId="0" fontId="11" fillId="2" borderId="2" xfId="3" applyFont="1" applyFill="1" applyBorder="1" applyAlignment="1">
      <alignment horizontal="center" vertical="center" wrapText="1"/>
    </xf>
    <xf numFmtId="1" fontId="37" fillId="2" borderId="2" xfId="4" applyNumberFormat="1" applyFont="1" applyFill="1" applyBorder="1"/>
    <xf numFmtId="0" fontId="11" fillId="2" borderId="2" xfId="3" applyFont="1" applyFill="1" applyBorder="1" applyAlignment="1">
      <alignment horizontal="center" vertical="center"/>
    </xf>
    <xf numFmtId="0" fontId="11" fillId="2" borderId="2" xfId="3" applyFont="1" applyFill="1" applyBorder="1" applyAlignment="1">
      <alignment horizontal="left" vertical="center" wrapText="1"/>
    </xf>
    <xf numFmtId="0" fontId="12" fillId="0" borderId="2" xfId="3" applyFont="1" applyBorder="1"/>
    <xf numFmtId="0" fontId="12" fillId="2" borderId="7" xfId="3" applyFont="1" applyFill="1" applyBorder="1" applyAlignment="1">
      <alignment horizontal="center" vertical="center" wrapText="1"/>
    </xf>
    <xf numFmtId="0" fontId="12" fillId="2" borderId="7" xfId="3" applyFont="1" applyFill="1" applyBorder="1" applyAlignment="1">
      <alignment horizontal="left" vertical="center" wrapText="1"/>
    </xf>
    <xf numFmtId="0" fontId="12" fillId="2" borderId="7" xfId="3" applyFont="1" applyFill="1" applyBorder="1" applyAlignment="1">
      <alignment horizontal="right" vertical="center" wrapText="1"/>
    </xf>
    <xf numFmtId="165" fontId="11" fillId="2" borderId="7" xfId="2" applyNumberFormat="1" applyFont="1" applyFill="1" applyBorder="1" applyAlignment="1">
      <alignment horizontal="right" vertical="center" wrapText="1"/>
    </xf>
    <xf numFmtId="165" fontId="12" fillId="2" borderId="7" xfId="2" applyNumberFormat="1" applyFont="1" applyFill="1" applyBorder="1" applyAlignment="1">
      <alignment horizontal="right" vertical="center" wrapText="1"/>
    </xf>
    <xf numFmtId="0" fontId="12" fillId="2" borderId="7" xfId="3" applyFont="1" applyFill="1" applyBorder="1" applyAlignment="1">
      <alignment horizontal="right"/>
    </xf>
    <xf numFmtId="0" fontId="11" fillId="2" borderId="7" xfId="3" applyFont="1" applyFill="1" applyBorder="1" applyAlignment="1">
      <alignment horizontal="center" vertical="center" wrapText="1"/>
    </xf>
    <xf numFmtId="0" fontId="11" fillId="2" borderId="7" xfId="3" applyFont="1" applyFill="1" applyBorder="1" applyAlignment="1">
      <alignment horizontal="left" vertical="center" wrapText="1"/>
    </xf>
    <xf numFmtId="165" fontId="11" fillId="2" borderId="7" xfId="3" applyNumberFormat="1" applyFont="1" applyFill="1" applyBorder="1" applyAlignment="1">
      <alignment horizontal="right" vertical="center" wrapText="1"/>
    </xf>
    <xf numFmtId="0" fontId="12" fillId="0" borderId="7" xfId="3" applyFont="1" applyBorder="1" applyAlignment="1">
      <alignment vertical="center"/>
    </xf>
    <xf numFmtId="0" fontId="12" fillId="2" borderId="7" xfId="3" applyFont="1" applyFill="1" applyBorder="1" applyAlignment="1">
      <alignment horizontal="left" vertical="center"/>
    </xf>
    <xf numFmtId="0" fontId="12" fillId="2" borderId="7" xfId="3" applyFont="1" applyFill="1" applyBorder="1" applyAlignment="1">
      <alignment horizontal="right" vertical="center"/>
    </xf>
    <xf numFmtId="0" fontId="28" fillId="2" borderId="7" xfId="3" applyFont="1" applyFill="1" applyBorder="1" applyAlignment="1">
      <alignment horizontal="right" vertical="center" wrapText="1"/>
    </xf>
    <xf numFmtId="165" fontId="18" fillId="0" borderId="0" xfId="3" applyNumberFormat="1" applyFont="1"/>
    <xf numFmtId="0" fontId="23" fillId="0" borderId="0" xfId="3" applyFont="1"/>
    <xf numFmtId="0" fontId="31" fillId="2" borderId="7" xfId="3" applyFont="1" applyFill="1" applyBorder="1" applyAlignment="1">
      <alignment horizontal="center" vertical="center" wrapText="1"/>
    </xf>
    <xf numFmtId="0" fontId="3" fillId="2" borderId="7" xfId="3" applyFont="1" applyFill="1" applyBorder="1" applyAlignment="1">
      <alignment horizontal="left" vertical="center" wrapText="1"/>
    </xf>
    <xf numFmtId="165" fontId="31" fillId="2" borderId="7" xfId="3" applyNumberFormat="1" applyFont="1" applyFill="1" applyBorder="1" applyAlignment="1">
      <alignment horizontal="right" vertical="center" wrapText="1"/>
    </xf>
    <xf numFmtId="165" fontId="31" fillId="2" borderId="7" xfId="2" applyNumberFormat="1" applyFont="1" applyFill="1" applyBorder="1" applyAlignment="1">
      <alignment horizontal="right" vertical="center" wrapText="1"/>
    </xf>
    <xf numFmtId="0" fontId="31" fillId="2" borderId="7" xfId="3" applyFont="1" applyFill="1" applyBorder="1" applyAlignment="1">
      <alignment horizontal="left" vertical="center"/>
    </xf>
    <xf numFmtId="0" fontId="31" fillId="2" borderId="7" xfId="3" applyFont="1" applyFill="1" applyBorder="1" applyAlignment="1">
      <alignment horizontal="right"/>
    </xf>
    <xf numFmtId="0" fontId="3" fillId="2" borderId="7" xfId="3" applyFont="1" applyFill="1" applyBorder="1" applyAlignment="1">
      <alignment horizontal="left" vertical="center"/>
    </xf>
    <xf numFmtId="0" fontId="24" fillId="0" borderId="0" xfId="3" applyFont="1"/>
    <xf numFmtId="165" fontId="3" fillId="2" borderId="7" xfId="3" applyNumberFormat="1" applyFont="1" applyFill="1" applyBorder="1" applyAlignment="1">
      <alignment horizontal="right" vertical="center" wrapText="1"/>
    </xf>
    <xf numFmtId="165" fontId="3" fillId="2" borderId="7" xfId="2" applyNumberFormat="1" applyFont="1" applyFill="1" applyBorder="1" applyAlignment="1">
      <alignment horizontal="right" vertical="center" wrapText="1"/>
    </xf>
    <xf numFmtId="0" fontId="31" fillId="2" borderId="7" xfId="3" applyFont="1" applyFill="1" applyBorder="1" applyAlignment="1">
      <alignment horizontal="left" vertical="center" wrapText="1"/>
    </xf>
    <xf numFmtId="0" fontId="31" fillId="2" borderId="7" xfId="3" applyFont="1" applyFill="1" applyBorder="1" applyAlignment="1">
      <alignment horizontal="right" vertical="center" wrapText="1"/>
    </xf>
    <xf numFmtId="0" fontId="3" fillId="2" borderId="7" xfId="3" applyFont="1" applyFill="1" applyBorder="1" applyAlignment="1">
      <alignment horizontal="right"/>
    </xf>
    <xf numFmtId="165" fontId="23" fillId="0" borderId="0" xfId="3" applyNumberFormat="1" applyFont="1"/>
    <xf numFmtId="0" fontId="31" fillId="2" borderId="7" xfId="3" applyFont="1" applyFill="1" applyBorder="1" applyAlignment="1">
      <alignment horizontal="center" vertical="center"/>
    </xf>
    <xf numFmtId="0" fontId="12" fillId="2" borderId="7" xfId="3" applyFont="1" applyFill="1" applyBorder="1" applyAlignment="1">
      <alignment horizontal="center" vertical="center"/>
    </xf>
    <xf numFmtId="0" fontId="30" fillId="0" borderId="7" xfId="3" applyFont="1" applyBorder="1" applyAlignment="1">
      <alignment vertical="center"/>
    </xf>
    <xf numFmtId="0" fontId="31" fillId="2" borderId="11" xfId="3" applyFont="1" applyFill="1" applyBorder="1" applyAlignment="1">
      <alignment horizontal="center" vertical="center" wrapText="1"/>
    </xf>
    <xf numFmtId="0" fontId="31" fillId="2" borderId="11" xfId="3" applyFont="1" applyFill="1" applyBorder="1" applyAlignment="1">
      <alignment horizontal="left" vertical="center" wrapText="1"/>
    </xf>
    <xf numFmtId="165" fontId="31" fillId="2" borderId="11" xfId="3" applyNumberFormat="1" applyFont="1" applyFill="1" applyBorder="1" applyAlignment="1">
      <alignment horizontal="right" vertical="center" wrapText="1"/>
    </xf>
    <xf numFmtId="165" fontId="31" fillId="2" borderId="11" xfId="2" applyNumberFormat="1" applyFont="1" applyFill="1" applyBorder="1" applyAlignment="1">
      <alignment horizontal="right" vertical="center" wrapText="1"/>
    </xf>
    <xf numFmtId="0" fontId="12" fillId="2" borderId="8" xfId="3" applyFont="1" applyFill="1" applyBorder="1" applyAlignment="1">
      <alignment horizontal="center" vertical="center" wrapText="1"/>
    </xf>
    <xf numFmtId="0" fontId="12" fillId="2" borderId="8" xfId="3" applyFont="1" applyFill="1" applyBorder="1" applyAlignment="1">
      <alignment horizontal="left" vertical="center" wrapText="1"/>
    </xf>
    <xf numFmtId="0" fontId="12" fillId="2" borderId="8" xfId="3" applyFont="1" applyFill="1" applyBorder="1" applyAlignment="1">
      <alignment horizontal="right" vertical="center" wrapText="1"/>
    </xf>
    <xf numFmtId="165" fontId="11" fillId="2" borderId="8" xfId="2" applyNumberFormat="1" applyFont="1" applyFill="1" applyBorder="1" applyAlignment="1">
      <alignment horizontal="right" vertical="center" wrapText="1"/>
    </xf>
    <xf numFmtId="165" fontId="12" fillId="2" borderId="8" xfId="2" applyNumberFormat="1" applyFont="1" applyFill="1" applyBorder="1" applyAlignment="1">
      <alignment horizontal="right" vertical="center" wrapText="1"/>
    </xf>
    <xf numFmtId="0" fontId="28" fillId="0" borderId="11" xfId="3" applyFont="1" applyBorder="1" applyAlignment="1">
      <alignment horizontal="left" vertical="center" wrapText="1"/>
    </xf>
    <xf numFmtId="0" fontId="28" fillId="0" borderId="7" xfId="3" applyFont="1" applyBorder="1" applyAlignment="1">
      <alignment horizontal="center" vertical="center" wrapText="1"/>
    </xf>
    <xf numFmtId="0" fontId="3" fillId="0" borderId="7" xfId="3" applyFont="1" applyBorder="1" applyAlignment="1">
      <alignment vertical="center" wrapText="1"/>
    </xf>
    <xf numFmtId="0" fontId="31" fillId="0" borderId="7" xfId="3" applyFont="1" applyBorder="1" applyAlignment="1">
      <alignment vertical="center"/>
    </xf>
    <xf numFmtId="0" fontId="38" fillId="0" borderId="7" xfId="3" applyFont="1" applyBorder="1" applyAlignment="1">
      <alignment vertical="center" wrapText="1"/>
    </xf>
    <xf numFmtId="3" fontId="8" fillId="2" borderId="12" xfId="0" applyNumberFormat="1" applyFont="1" applyFill="1" applyBorder="1" applyAlignment="1">
      <alignment vertical="center" wrapText="1"/>
    </xf>
    <xf numFmtId="3" fontId="8" fillId="2" borderId="7" xfId="0" applyNumberFormat="1" applyFont="1" applyFill="1" applyBorder="1" applyAlignment="1">
      <alignment horizontal="left"/>
    </xf>
    <xf numFmtId="3" fontId="8" fillId="2" borderId="7" xfId="0" applyNumberFormat="1" applyFont="1" applyFill="1" applyBorder="1" applyAlignment="1">
      <alignment horizontal="left" vertical="center" wrapText="1"/>
    </xf>
    <xf numFmtId="3" fontId="8" fillId="2" borderId="7" xfId="0" applyNumberFormat="1" applyFont="1" applyFill="1" applyBorder="1" applyAlignment="1">
      <alignment horizontal="left" vertical="center"/>
    </xf>
    <xf numFmtId="3" fontId="8" fillId="2" borderId="6" xfId="0" applyNumberFormat="1" applyFont="1" applyFill="1" applyBorder="1" applyAlignment="1">
      <alignment horizontal="left" vertical="center"/>
    </xf>
    <xf numFmtId="3" fontId="7" fillId="2" borderId="7" xfId="0" applyNumberFormat="1" applyFont="1" applyFill="1" applyBorder="1" applyAlignment="1">
      <alignment horizontal="left" vertical="center"/>
    </xf>
    <xf numFmtId="3" fontId="7" fillId="2" borderId="2" xfId="0" applyNumberFormat="1" applyFont="1" applyFill="1" applyBorder="1" applyAlignment="1">
      <alignment horizontal="right" vertical="center"/>
    </xf>
    <xf numFmtId="164" fontId="9" fillId="2" borderId="7" xfId="0" applyNumberFormat="1" applyFont="1" applyFill="1" applyBorder="1" applyAlignment="1">
      <alignment horizontal="right" vertical="center"/>
    </xf>
    <xf numFmtId="164" fontId="8" fillId="2" borderId="7" xfId="0" applyNumberFormat="1" applyFont="1" applyFill="1" applyBorder="1" applyAlignment="1">
      <alignment horizontal="right" vertical="center"/>
    </xf>
    <xf numFmtId="0" fontId="7" fillId="2" borderId="7" xfId="0" applyFont="1" applyFill="1" applyBorder="1" applyAlignment="1">
      <alignment horizontal="right"/>
    </xf>
    <xf numFmtId="1" fontId="8" fillId="2" borderId="7" xfId="0" applyNumberFormat="1" applyFont="1" applyFill="1" applyBorder="1" applyAlignment="1">
      <alignment horizontal="right"/>
    </xf>
    <xf numFmtId="0" fontId="8" fillId="2" borderId="7" xfId="0" applyFont="1" applyFill="1" applyBorder="1" applyAlignment="1">
      <alignment horizontal="right"/>
    </xf>
    <xf numFmtId="0" fontId="8" fillId="2" borderId="8" xfId="0" applyFont="1" applyFill="1" applyBorder="1" applyAlignment="1">
      <alignment horizontal="right"/>
    </xf>
    <xf numFmtId="3" fontId="39" fillId="2" borderId="7" xfId="0" applyNumberFormat="1" applyFont="1" applyFill="1" applyBorder="1" applyAlignment="1">
      <alignment horizontal="right" vertical="center" wrapText="1"/>
    </xf>
    <xf numFmtId="0" fontId="15" fillId="2" borderId="7" xfId="0" applyFont="1" applyFill="1" applyBorder="1" applyAlignment="1">
      <alignment horizontal="justify" vertical="center"/>
    </xf>
    <xf numFmtId="0" fontId="14" fillId="2" borderId="7" xfId="0" applyFont="1" applyFill="1" applyBorder="1" applyAlignment="1">
      <alignment horizontal="justify" vertical="center"/>
    </xf>
    <xf numFmtId="0" fontId="15" fillId="2" borderId="7" xfId="0" applyFont="1" applyFill="1" applyBorder="1" applyAlignment="1">
      <alignment horizontal="left" vertical="center"/>
    </xf>
    <xf numFmtId="3" fontId="15" fillId="2" borderId="7" xfId="0" applyNumberFormat="1" applyFont="1" applyFill="1" applyBorder="1" applyAlignment="1">
      <alignment horizontal="right" vertical="center"/>
    </xf>
    <xf numFmtId="0" fontId="15" fillId="2" borderId="7" xfId="0" applyFont="1" applyFill="1" applyBorder="1" applyAlignment="1">
      <alignment horizontal="right"/>
    </xf>
    <xf numFmtId="0" fontId="15" fillId="2" borderId="7" xfId="0" applyFont="1" applyFill="1" applyBorder="1" applyAlignment="1">
      <alignment vertical="center" wrapText="1"/>
    </xf>
    <xf numFmtId="0" fontId="15" fillId="2" borderId="7" xfId="0" applyFont="1" applyFill="1" applyBorder="1" applyAlignment="1">
      <alignment horizontal="left" vertical="center" wrapText="1"/>
    </xf>
    <xf numFmtId="0" fontId="31" fillId="2" borderId="0" xfId="0" applyFont="1" applyFill="1"/>
    <xf numFmtId="3" fontId="31" fillId="2" borderId="0" xfId="0" applyNumberFormat="1" applyFont="1" applyFill="1" applyAlignment="1">
      <alignment vertical="center"/>
    </xf>
    <xf numFmtId="0" fontId="14" fillId="2" borderId="2" xfId="0" applyFont="1" applyFill="1" applyBorder="1" applyAlignment="1">
      <alignment horizontal="center" vertical="center" wrapText="1"/>
    </xf>
    <xf numFmtId="0" fontId="27" fillId="2" borderId="1" xfId="3" applyFont="1" applyFill="1" applyBorder="1" applyAlignment="1">
      <alignment horizontal="right" vertical="top"/>
    </xf>
    <xf numFmtId="0" fontId="11" fillId="2" borderId="10" xfId="3" applyFont="1" applyFill="1" applyBorder="1" applyAlignment="1">
      <alignment horizontal="center" vertical="center"/>
    </xf>
    <xf numFmtId="0" fontId="11" fillId="2" borderId="10" xfId="3" applyFont="1" applyFill="1" applyBorder="1" applyAlignment="1">
      <alignment horizontal="center" vertical="center" wrapText="1"/>
    </xf>
    <xf numFmtId="3" fontId="11" fillId="2" borderId="10" xfId="3" applyNumberFormat="1" applyFont="1" applyFill="1" applyBorder="1" applyAlignment="1">
      <alignment horizontal="right" vertical="center" wrapText="1"/>
    </xf>
    <xf numFmtId="0" fontId="11" fillId="2" borderId="9" xfId="3" applyFont="1" applyFill="1" applyBorder="1" applyAlignment="1">
      <alignment horizontal="center" vertical="center" wrapText="1"/>
    </xf>
    <xf numFmtId="0" fontId="31" fillId="2" borderId="9" xfId="0" applyFont="1" applyFill="1" applyBorder="1" applyAlignment="1">
      <alignment horizontal="justify" vertical="center"/>
    </xf>
    <xf numFmtId="3" fontId="31" fillId="2" borderId="9" xfId="3" applyNumberFormat="1" applyFont="1" applyFill="1" applyBorder="1" applyAlignment="1">
      <alignment horizontal="right" vertical="center" wrapText="1"/>
    </xf>
    <xf numFmtId="0" fontId="12" fillId="2" borderId="9" xfId="3" applyFont="1" applyFill="1" applyBorder="1" applyAlignment="1">
      <alignment horizontal="center" vertical="center" wrapText="1"/>
    </xf>
    <xf numFmtId="0" fontId="11" fillId="2" borderId="7" xfId="3" applyFont="1" applyFill="1" applyBorder="1" applyAlignment="1">
      <alignment horizontal="center" vertical="center"/>
    </xf>
    <xf numFmtId="3" fontId="30" fillId="2" borderId="7" xfId="3" applyNumberFormat="1" applyFont="1" applyFill="1" applyBorder="1" applyAlignment="1">
      <alignment horizontal="right" vertical="center" wrapText="1"/>
    </xf>
    <xf numFmtId="0" fontId="17" fillId="2" borderId="7" xfId="4" applyFont="1" applyFill="1" applyBorder="1" applyAlignment="1">
      <alignment horizontal="justify" vertical="center" wrapText="1"/>
    </xf>
    <xf numFmtId="3" fontId="31" fillId="2" borderId="7" xfId="3" applyNumberFormat="1" applyFont="1" applyFill="1" applyBorder="1" applyAlignment="1">
      <alignment horizontal="right" vertical="center" wrapText="1"/>
    </xf>
    <xf numFmtId="0" fontId="17" fillId="2" borderId="7" xfId="4" quotePrefix="1" applyFont="1" applyFill="1" applyBorder="1" applyAlignment="1">
      <alignment horizontal="center" vertical="center"/>
    </xf>
    <xf numFmtId="0" fontId="17" fillId="2" borderId="7" xfId="4" applyFont="1" applyFill="1" applyBorder="1" applyAlignment="1">
      <alignment vertical="center" wrapText="1"/>
    </xf>
    <xf numFmtId="3" fontId="17" fillId="2" borderId="7" xfId="4" applyNumberFormat="1" applyFont="1" applyFill="1" applyBorder="1" applyAlignment="1">
      <alignment horizontal="center" vertical="center" wrapText="1"/>
    </xf>
    <xf numFmtId="0" fontId="32" fillId="2" borderId="7" xfId="4" quotePrefix="1" applyFont="1" applyFill="1" applyBorder="1" applyAlignment="1">
      <alignment horizontal="center" vertical="center"/>
    </xf>
    <xf numFmtId="0" fontId="32" fillId="2" borderId="7" xfId="4" applyFont="1" applyFill="1" applyBorder="1" applyAlignment="1">
      <alignment horizontal="justify" vertical="center" wrapText="1"/>
    </xf>
    <xf numFmtId="3" fontId="32" fillId="2" borderId="7" xfId="4" applyNumberFormat="1" applyFont="1" applyFill="1" applyBorder="1" applyAlignment="1">
      <alignment horizontal="center" vertical="center" wrapText="1"/>
    </xf>
    <xf numFmtId="0" fontId="17" fillId="2" borderId="7" xfId="4" applyFont="1" applyFill="1" applyBorder="1" applyAlignment="1">
      <alignment horizontal="justify" vertical="center"/>
    </xf>
    <xf numFmtId="0" fontId="32" fillId="2" borderId="7" xfId="4" applyFont="1" applyFill="1" applyBorder="1" applyAlignment="1">
      <alignment horizontal="justify" vertical="center"/>
    </xf>
    <xf numFmtId="0" fontId="31" fillId="2" borderId="7" xfId="0" applyFont="1" applyFill="1" applyBorder="1" applyAlignment="1">
      <alignment horizontal="justify" vertical="center"/>
    </xf>
    <xf numFmtId="0" fontId="17" fillId="2" borderId="7" xfId="4" applyFont="1" applyFill="1" applyBorder="1" applyAlignment="1">
      <alignment horizontal="center" vertical="center" wrapText="1"/>
    </xf>
    <xf numFmtId="0" fontId="17" fillId="0" borderId="7" xfId="4" applyFont="1" applyBorder="1" applyAlignment="1">
      <alignment horizontal="justify" vertical="center" wrapText="1"/>
    </xf>
    <xf numFmtId="3" fontId="34" fillId="2" borderId="7" xfId="4" applyNumberFormat="1" applyFont="1" applyFill="1" applyBorder="1" applyAlignment="1">
      <alignment horizontal="center" vertical="center" wrapText="1"/>
    </xf>
    <xf numFmtId="0" fontId="35" fillId="2" borderId="7" xfId="4" quotePrefix="1" applyFont="1" applyFill="1" applyBorder="1" applyAlignment="1">
      <alignment horizontal="center" vertical="center"/>
    </xf>
    <xf numFmtId="0" fontId="35" fillId="2" borderId="7" xfId="4" applyFont="1" applyFill="1" applyBorder="1" applyAlignment="1">
      <alignment horizontal="justify" vertical="center" wrapText="1"/>
    </xf>
    <xf numFmtId="3" fontId="35" fillId="2" borderId="7" xfId="4" applyNumberFormat="1" applyFont="1" applyFill="1" applyBorder="1" applyAlignment="1">
      <alignment horizontal="right" vertical="center" wrapText="1"/>
    </xf>
    <xf numFmtId="0" fontId="31" fillId="2" borderId="7" xfId="3" applyFont="1" applyFill="1" applyBorder="1" applyAlignment="1">
      <alignment vertical="center" wrapText="1"/>
    </xf>
    <xf numFmtId="3" fontId="36" fillId="2" borderId="7" xfId="3" quotePrefix="1" applyNumberFormat="1" applyFont="1" applyFill="1" applyBorder="1" applyAlignment="1">
      <alignment horizontal="center"/>
    </xf>
    <xf numFmtId="3" fontId="17" fillId="2" borderId="7" xfId="4" applyNumberFormat="1" applyFont="1" applyFill="1" applyBorder="1" applyAlignment="1">
      <alignment horizontal="left" vertical="center" wrapText="1"/>
    </xf>
    <xf numFmtId="3" fontId="17" fillId="2" borderId="7" xfId="4" applyNumberFormat="1" applyFont="1" applyFill="1" applyBorder="1" applyAlignment="1">
      <alignment horizontal="center" vertical="center"/>
    </xf>
    <xf numFmtId="0" fontId="11" fillId="2" borderId="7" xfId="3" applyFont="1" applyFill="1" applyBorder="1" applyAlignment="1">
      <alignment vertical="center" wrapText="1"/>
    </xf>
    <xf numFmtId="0" fontId="30" fillId="2" borderId="7" xfId="3" applyFont="1" applyFill="1" applyBorder="1" applyAlignment="1">
      <alignment horizontal="center" vertical="center" wrapText="1"/>
    </xf>
    <xf numFmtId="0" fontId="15" fillId="2" borderId="7" xfId="0" applyNumberFormat="1" applyFont="1" applyFill="1" applyBorder="1" applyAlignment="1">
      <alignment horizontal="center" vertical="center" wrapText="1"/>
    </xf>
    <xf numFmtId="0" fontId="15" fillId="2" borderId="7" xfId="0" applyFont="1" applyFill="1" applyBorder="1" applyAlignment="1">
      <alignment vertical="center"/>
    </xf>
    <xf numFmtId="0" fontId="15" fillId="2" borderId="7" xfId="0" applyFont="1" applyFill="1" applyBorder="1" applyAlignment="1">
      <alignment horizontal="justify" vertical="center" wrapText="1"/>
    </xf>
    <xf numFmtId="0" fontId="8" fillId="2" borderId="7" xfId="0" applyFont="1" applyFill="1" applyBorder="1" applyAlignment="1">
      <alignment horizontal="center" vertical="center" wrapText="1"/>
    </xf>
    <xf numFmtId="0" fontId="8" fillId="2" borderId="7" xfId="0" applyFont="1" applyFill="1" applyBorder="1" applyAlignment="1">
      <alignment horizontal="center" wrapText="1"/>
    </xf>
    <xf numFmtId="164" fontId="8" fillId="2" borderId="7" xfId="2" applyNumberFormat="1" applyFont="1" applyFill="1" applyBorder="1" applyAlignment="1">
      <alignment horizontal="center" vertical="top" wrapText="1"/>
    </xf>
    <xf numFmtId="3" fontId="8" fillId="2" borderId="6" xfId="0" applyNumberFormat="1" applyFont="1" applyFill="1" applyBorder="1" applyAlignment="1">
      <alignment horizontal="center" vertical="center"/>
    </xf>
    <xf numFmtId="3" fontId="8" fillId="2" borderId="7" xfId="0" applyNumberFormat="1" applyFont="1" applyFill="1" applyBorder="1" applyAlignment="1">
      <alignment horizontal="center"/>
    </xf>
    <xf numFmtId="164" fontId="8" fillId="2" borderId="7" xfId="2" applyNumberFormat="1" applyFont="1" applyFill="1" applyBorder="1" applyAlignment="1">
      <alignment horizontal="center" vertical="center" wrapText="1"/>
    </xf>
    <xf numFmtId="0" fontId="0" fillId="2" borderId="0" xfId="0" applyFont="1" applyFill="1" applyAlignment="1">
      <alignment horizontal="center"/>
    </xf>
    <xf numFmtId="3" fontId="8" fillId="2" borderId="7" xfId="0" applyNumberFormat="1" applyFont="1" applyFill="1" applyBorder="1" applyAlignment="1">
      <alignment horizontal="center" wrapText="1"/>
    </xf>
    <xf numFmtId="3" fontId="7" fillId="2" borderId="7" xfId="0" applyNumberFormat="1" applyFont="1" applyFill="1" applyBorder="1" applyAlignment="1">
      <alignment horizontal="center"/>
    </xf>
    <xf numFmtId="164" fontId="16" fillId="2" borderId="7" xfId="2" applyNumberFormat="1" applyFont="1" applyFill="1" applyBorder="1" applyAlignment="1">
      <alignment horizontal="center" vertical="top" wrapText="1"/>
    </xf>
    <xf numFmtId="164" fontId="8" fillId="2" borderId="7" xfId="2" applyNumberFormat="1" applyFont="1" applyFill="1" applyBorder="1" applyAlignment="1">
      <alignment horizontal="center" vertical="top"/>
    </xf>
    <xf numFmtId="3" fontId="15" fillId="2" borderId="7" xfId="0" applyNumberFormat="1" applyFont="1" applyFill="1" applyBorder="1" applyAlignment="1">
      <alignment horizontal="center"/>
    </xf>
    <xf numFmtId="3" fontId="17" fillId="2" borderId="7" xfId="4" applyNumberFormat="1" applyFont="1" applyFill="1" applyBorder="1" applyAlignment="1">
      <alignment horizontal="center" vertical="center" wrapText="1"/>
    </xf>
    <xf numFmtId="0" fontId="40" fillId="0" borderId="0" xfId="3" applyFont="1" applyAlignment="1">
      <alignment horizontal="right"/>
    </xf>
    <xf numFmtId="0" fontId="29" fillId="2" borderId="0" xfId="3" applyFont="1" applyFill="1" applyBorder="1" applyAlignment="1">
      <alignment horizontal="center" vertical="center" wrapText="1"/>
    </xf>
    <xf numFmtId="0" fontId="28" fillId="2" borderId="0" xfId="3" applyFont="1" applyFill="1" applyBorder="1" applyAlignment="1">
      <alignment horizontal="center" vertical="top"/>
    </xf>
    <xf numFmtId="0" fontId="11" fillId="2" borderId="2" xfId="3" applyFont="1" applyFill="1" applyBorder="1" applyAlignment="1">
      <alignment horizontal="center" vertical="center"/>
    </xf>
    <xf numFmtId="0" fontId="11" fillId="2" borderId="2" xfId="3" applyFont="1" applyFill="1" applyBorder="1" applyAlignment="1">
      <alignment horizontal="center" vertical="center" wrapText="1"/>
    </xf>
    <xf numFmtId="0" fontId="11" fillId="2" borderId="3" xfId="3" applyFont="1" applyFill="1" applyBorder="1" applyAlignment="1">
      <alignment horizontal="center" vertical="center" wrapText="1"/>
    </xf>
    <xf numFmtId="0" fontId="11" fillId="2" borderId="4" xfId="3" applyFont="1" applyFill="1" applyBorder="1" applyAlignment="1">
      <alignment horizontal="center" vertical="center"/>
    </xf>
    <xf numFmtId="0" fontId="11" fillId="2" borderId="5" xfId="3" applyFont="1" applyFill="1" applyBorder="1" applyAlignment="1">
      <alignment horizontal="center" vertical="center"/>
    </xf>
    <xf numFmtId="0" fontId="11" fillId="0" borderId="0" xfId="3" applyFont="1" applyAlignment="1">
      <alignment horizontal="center" vertical="center" wrapText="1"/>
    </xf>
    <xf numFmtId="0" fontId="38" fillId="0" borderId="0" xfId="3" applyFont="1" applyAlignment="1">
      <alignment horizontal="right"/>
    </xf>
    <xf numFmtId="0" fontId="19" fillId="0" borderId="1" xfId="3" applyFont="1" applyBorder="1" applyAlignment="1">
      <alignment horizontal="right"/>
    </xf>
    <xf numFmtId="0" fontId="3" fillId="0" borderId="0" xfId="3" applyFont="1" applyAlignment="1">
      <alignment horizont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wrapText="1"/>
    </xf>
    <xf numFmtId="0" fontId="38" fillId="2" borderId="0" xfId="0" applyFont="1" applyFill="1" applyAlignment="1">
      <alignment horizontal="right"/>
    </xf>
    <xf numFmtId="0" fontId="4" fillId="2" borderId="0" xfId="0" applyFont="1" applyFill="1" applyAlignment="1">
      <alignment horizontal="center" vertical="center" wrapText="1"/>
    </xf>
    <xf numFmtId="0" fontId="5" fillId="2" borderId="0" xfId="0" applyFont="1" applyFill="1" applyAlignment="1">
      <alignment horizontal="center"/>
    </xf>
    <xf numFmtId="0" fontId="6" fillId="2" borderId="1" xfId="0" applyFont="1" applyFill="1" applyBorder="1" applyAlignment="1">
      <alignment horizontal="right"/>
    </xf>
    <xf numFmtId="0" fontId="7" fillId="2" borderId="2" xfId="0" applyNumberFormat="1" applyFont="1" applyFill="1" applyBorder="1" applyAlignment="1">
      <alignment horizontal="center" vertical="center" wrapText="1"/>
    </xf>
  </cellXfs>
  <cellStyles count="5">
    <cellStyle name="Comma" xfId="1" builtinId="3"/>
    <cellStyle name="Comma 11" xfId="2" xr:uid="{00000000-0005-0000-0000-000001000000}"/>
    <cellStyle name="Normal" xfId="0" builtinId="0"/>
    <cellStyle name="Normal 2" xfId="3" xr:uid="{00000000-0005-0000-0000-000003000000}"/>
    <cellStyle name="Normal 4"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GAN%20SACH/2022/CH&#431;&#416;NG%20TR&#204;NH%20MTQG/11.8.2022%20THAM%20M&#431;U%20BAN%20H&#192;NH%20NQ%20PH&#194;N%20B&#7892;%20CHI%20TI&#7870;T%20NGU&#7890;N%20V&#7888;N%20SN%2003%20CH&#431;&#416;NG%20TR&#204;NH/21.8.2022/PH&#7908;%20L&#7908;C%20N&#212;NG%20TH&#212;N%20M&#7898;I%202022%20(21.8.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Ở NN PTNT ĐỀ XUẤT"/>
      <sheetName val="STC thẩm định"/>
      <sheetName val="NGHỊ QUYẾT"/>
    </sheetNames>
    <sheetDataSet>
      <sheetData sheetId="0"/>
      <sheetData sheetId="1">
        <row r="9">
          <cell r="I9">
            <v>4240</v>
          </cell>
          <cell r="J9">
            <v>2680</v>
          </cell>
          <cell r="K9">
            <v>1560</v>
          </cell>
        </row>
        <row r="10">
          <cell r="I10">
            <v>1920</v>
          </cell>
          <cell r="J10">
            <v>1200</v>
          </cell>
          <cell r="K10">
            <v>720</v>
          </cell>
        </row>
        <row r="11">
          <cell r="I11">
            <v>1120</v>
          </cell>
          <cell r="J11">
            <v>700</v>
          </cell>
          <cell r="K11">
            <v>420</v>
          </cell>
        </row>
        <row r="12">
          <cell r="I12">
            <v>520</v>
          </cell>
          <cell r="J12">
            <v>340</v>
          </cell>
          <cell r="K12">
            <v>180</v>
          </cell>
        </row>
        <row r="13">
          <cell r="I13">
            <v>2000</v>
          </cell>
          <cell r="J13">
            <v>1250</v>
          </cell>
          <cell r="K13">
            <v>750</v>
          </cell>
        </row>
        <row r="14">
          <cell r="I14">
            <v>1360</v>
          </cell>
          <cell r="J14">
            <v>850</v>
          </cell>
          <cell r="K14">
            <v>510</v>
          </cell>
        </row>
        <row r="15">
          <cell r="I15">
            <v>800</v>
          </cell>
          <cell r="J15">
            <v>500</v>
          </cell>
          <cell r="K15">
            <v>300</v>
          </cell>
        </row>
        <row r="16">
          <cell r="I16">
            <v>1440</v>
          </cell>
          <cell r="J16">
            <v>900</v>
          </cell>
          <cell r="K16">
            <v>540</v>
          </cell>
        </row>
        <row r="17">
          <cell r="I17">
            <v>1120</v>
          </cell>
          <cell r="J17">
            <v>700</v>
          </cell>
          <cell r="K17">
            <v>420</v>
          </cell>
        </row>
        <row r="18">
          <cell r="I18">
            <v>3000</v>
          </cell>
          <cell r="J18">
            <v>3000</v>
          </cell>
        </row>
        <row r="19">
          <cell r="I19">
            <v>1000</v>
          </cell>
          <cell r="J19">
            <v>1000</v>
          </cell>
        </row>
        <row r="20">
          <cell r="I20">
            <v>500</v>
          </cell>
          <cell r="J20">
            <v>500</v>
          </cell>
        </row>
        <row r="21">
          <cell r="I21">
            <v>500</v>
          </cell>
          <cell r="J21">
            <v>500</v>
          </cell>
        </row>
        <row r="22">
          <cell r="I22">
            <v>3000</v>
          </cell>
          <cell r="J22">
            <v>1500</v>
          </cell>
          <cell r="K22">
            <v>1500</v>
          </cell>
        </row>
        <row r="26">
          <cell r="I26">
            <v>2000</v>
          </cell>
          <cell r="J26">
            <v>1500</v>
          </cell>
          <cell r="K26">
            <v>500</v>
          </cell>
        </row>
        <row r="27">
          <cell r="I27">
            <v>500</v>
          </cell>
          <cell r="J27">
            <v>500</v>
          </cell>
          <cell r="K27">
            <v>0</v>
          </cell>
        </row>
        <row r="29">
          <cell r="I29">
            <v>3500</v>
          </cell>
          <cell r="J29">
            <v>3000</v>
          </cell>
          <cell r="K29">
            <v>500</v>
          </cell>
        </row>
        <row r="30">
          <cell r="I30">
            <v>0</v>
          </cell>
          <cell r="J30">
            <v>0</v>
          </cell>
          <cell r="K30">
            <v>0</v>
          </cell>
        </row>
        <row r="33">
          <cell r="I33">
            <v>400</v>
          </cell>
          <cell r="J33">
            <v>400</v>
          </cell>
        </row>
        <row r="34">
          <cell r="I34">
            <v>500</v>
          </cell>
          <cell r="J34">
            <v>500</v>
          </cell>
        </row>
        <row r="35">
          <cell r="I35">
            <v>500</v>
          </cell>
          <cell r="J35">
            <v>500</v>
          </cell>
        </row>
        <row r="38">
          <cell r="I38">
            <v>3000</v>
          </cell>
          <cell r="J38">
            <v>1500</v>
          </cell>
          <cell r="K38">
            <v>1500</v>
          </cell>
        </row>
        <row r="40">
          <cell r="I40">
            <v>2100</v>
          </cell>
          <cell r="J40">
            <v>1600</v>
          </cell>
          <cell r="K40">
            <v>500</v>
          </cell>
        </row>
        <row r="42">
          <cell r="I42">
            <v>240</v>
          </cell>
          <cell r="J42">
            <v>240</v>
          </cell>
        </row>
        <row r="43">
          <cell r="I43">
            <v>500</v>
          </cell>
          <cell r="J43">
            <v>500</v>
          </cell>
        </row>
        <row r="45">
          <cell r="J45">
            <v>900</v>
          </cell>
        </row>
        <row r="46">
          <cell r="I46">
            <v>600</v>
          </cell>
          <cell r="J46">
            <v>600</v>
          </cell>
        </row>
        <row r="47">
          <cell r="I47">
            <v>800</v>
          </cell>
          <cell r="K47">
            <v>800</v>
          </cell>
        </row>
        <row r="48">
          <cell r="K48">
            <v>900</v>
          </cell>
        </row>
        <row r="49">
          <cell r="I49">
            <v>200</v>
          </cell>
          <cell r="K49">
            <v>200</v>
          </cell>
        </row>
        <row r="51">
          <cell r="B51" t="str">
            <v>Chi tuyên truyền, tập huấn, sơ kết, tổng kết</v>
          </cell>
          <cell r="I51">
            <v>100</v>
          </cell>
          <cell r="K51">
            <v>100</v>
          </cell>
        </row>
        <row r="52">
          <cell r="B52" t="str">
            <v>Chi tăng cường đảm bảo an ninh và trật tự xã hội nông thôn; chi xây dựng lực lượng dân quân; xây dựng địa bàn nông thôn</v>
          </cell>
        </row>
        <row r="53">
          <cell r="I53">
            <v>470</v>
          </cell>
          <cell r="J53">
            <v>470</v>
          </cell>
        </row>
        <row r="54">
          <cell r="I54">
            <v>275</v>
          </cell>
          <cell r="J54">
            <v>275</v>
          </cell>
        </row>
        <row r="55">
          <cell r="I55">
            <v>120</v>
          </cell>
          <cell r="J55">
            <v>120</v>
          </cell>
        </row>
        <row r="56">
          <cell r="I56">
            <v>480</v>
          </cell>
          <cell r="J56">
            <v>480</v>
          </cell>
        </row>
        <row r="57">
          <cell r="I57">
            <v>330</v>
          </cell>
          <cell r="J57">
            <v>330</v>
          </cell>
        </row>
        <row r="58">
          <cell r="I58">
            <v>195</v>
          </cell>
          <cell r="J58">
            <v>195</v>
          </cell>
        </row>
        <row r="59">
          <cell r="I59">
            <v>350</v>
          </cell>
          <cell r="J59">
            <v>350</v>
          </cell>
        </row>
        <row r="60">
          <cell r="I60">
            <v>280</v>
          </cell>
          <cell r="J60">
            <v>280</v>
          </cell>
        </row>
        <row r="63">
          <cell r="I63">
            <v>320</v>
          </cell>
          <cell r="J63">
            <v>150</v>
          </cell>
          <cell r="K63">
            <v>170</v>
          </cell>
        </row>
        <row r="64">
          <cell r="I64">
            <v>180</v>
          </cell>
          <cell r="J64">
            <v>60</v>
          </cell>
          <cell r="K64">
            <v>120</v>
          </cell>
        </row>
        <row r="65">
          <cell r="I65">
            <v>70</v>
          </cell>
          <cell r="J65">
            <v>50</v>
          </cell>
          <cell r="K65">
            <v>20</v>
          </cell>
        </row>
        <row r="66">
          <cell r="I66">
            <v>100</v>
          </cell>
          <cell r="J66">
            <v>50</v>
          </cell>
          <cell r="K66">
            <v>50</v>
          </cell>
        </row>
        <row r="67">
          <cell r="I67">
            <v>100</v>
          </cell>
          <cell r="J67">
            <v>50</v>
          </cell>
          <cell r="K67">
            <v>50</v>
          </cell>
        </row>
        <row r="68">
          <cell r="I68">
            <v>70</v>
          </cell>
          <cell r="J68">
            <v>50</v>
          </cell>
          <cell r="K68">
            <v>20</v>
          </cell>
        </row>
        <row r="69">
          <cell r="I69">
            <v>50</v>
          </cell>
          <cell r="J69">
            <v>30</v>
          </cell>
          <cell r="K69">
            <v>20</v>
          </cell>
        </row>
        <row r="70">
          <cell r="I70">
            <v>40</v>
          </cell>
          <cell r="J70">
            <v>20</v>
          </cell>
          <cell r="K70">
            <v>20</v>
          </cell>
        </row>
        <row r="71">
          <cell r="I71">
            <v>70</v>
          </cell>
          <cell r="J71">
            <v>50</v>
          </cell>
          <cell r="K71">
            <v>20</v>
          </cell>
        </row>
        <row r="72">
          <cell r="I72">
            <v>50</v>
          </cell>
          <cell r="J72">
            <v>30</v>
          </cell>
          <cell r="K72">
            <v>20</v>
          </cell>
        </row>
        <row r="73">
          <cell r="I73">
            <v>50</v>
          </cell>
          <cell r="J73">
            <v>30</v>
          </cell>
          <cell r="K73">
            <v>20</v>
          </cell>
        </row>
        <row r="74">
          <cell r="I74">
            <v>50</v>
          </cell>
          <cell r="J74">
            <v>30</v>
          </cell>
          <cell r="K74">
            <v>20</v>
          </cell>
        </row>
        <row r="75">
          <cell r="I75">
            <v>50</v>
          </cell>
          <cell r="J75">
            <v>30</v>
          </cell>
          <cell r="K75">
            <v>20</v>
          </cell>
        </row>
        <row r="77">
          <cell r="I77">
            <v>1750</v>
          </cell>
          <cell r="J77">
            <v>1750</v>
          </cell>
        </row>
        <row r="78">
          <cell r="I78">
            <v>200</v>
          </cell>
          <cell r="J78">
            <v>200</v>
          </cell>
        </row>
        <row r="79">
          <cell r="I79">
            <v>2100</v>
          </cell>
          <cell r="J79">
            <v>1940</v>
          </cell>
          <cell r="K79">
            <v>160</v>
          </cell>
        </row>
        <row r="80">
          <cell r="I80">
            <v>980</v>
          </cell>
          <cell r="J80">
            <v>500</v>
          </cell>
          <cell r="K80">
            <v>480</v>
          </cell>
        </row>
        <row r="81">
          <cell r="I81">
            <v>240</v>
          </cell>
          <cell r="J81">
            <v>240</v>
          </cell>
        </row>
        <row r="82">
          <cell r="I82">
            <v>140</v>
          </cell>
          <cell r="J82">
            <v>140</v>
          </cell>
        </row>
        <row r="83">
          <cell r="I83">
            <v>60</v>
          </cell>
          <cell r="J83">
            <v>60</v>
          </cell>
        </row>
        <row r="84">
          <cell r="I84">
            <v>250</v>
          </cell>
          <cell r="J84">
            <v>250</v>
          </cell>
        </row>
        <row r="85">
          <cell r="I85">
            <v>170</v>
          </cell>
          <cell r="J85">
            <v>170</v>
          </cell>
        </row>
        <row r="86">
          <cell r="I86">
            <v>100</v>
          </cell>
          <cell r="J86">
            <v>100</v>
          </cell>
        </row>
        <row r="87">
          <cell r="I87">
            <v>180</v>
          </cell>
          <cell r="J87">
            <v>180</v>
          </cell>
        </row>
        <row r="88">
          <cell r="I88">
            <v>140</v>
          </cell>
          <cell r="J88">
            <v>140</v>
          </cell>
        </row>
        <row r="90">
          <cell r="I90">
            <v>560</v>
          </cell>
          <cell r="J90">
            <v>560</v>
          </cell>
        </row>
        <row r="91">
          <cell r="I91">
            <v>175</v>
          </cell>
          <cell r="J91">
            <v>125</v>
          </cell>
          <cell r="K91">
            <v>50</v>
          </cell>
        </row>
        <row r="92">
          <cell r="I92">
            <v>100</v>
          </cell>
          <cell r="J92">
            <v>70</v>
          </cell>
          <cell r="K92">
            <v>30</v>
          </cell>
        </row>
        <row r="93">
          <cell r="I93">
            <v>45</v>
          </cell>
          <cell r="J93">
            <v>25</v>
          </cell>
          <cell r="K93">
            <v>20</v>
          </cell>
        </row>
        <row r="94">
          <cell r="I94">
            <v>180</v>
          </cell>
          <cell r="J94">
            <v>130</v>
          </cell>
          <cell r="K94">
            <v>50</v>
          </cell>
        </row>
        <row r="95">
          <cell r="I95">
            <v>125</v>
          </cell>
          <cell r="J95">
            <v>95</v>
          </cell>
          <cell r="K95">
            <v>30</v>
          </cell>
        </row>
        <row r="96">
          <cell r="I96">
            <v>75</v>
          </cell>
          <cell r="J96">
            <v>45</v>
          </cell>
          <cell r="K96">
            <v>30</v>
          </cell>
        </row>
        <row r="97">
          <cell r="I97">
            <v>130</v>
          </cell>
          <cell r="J97">
            <v>80</v>
          </cell>
          <cell r="K97">
            <v>50</v>
          </cell>
        </row>
        <row r="98">
          <cell r="I98">
            <v>100</v>
          </cell>
          <cell r="J98">
            <v>70</v>
          </cell>
          <cell r="K98">
            <v>30</v>
          </cell>
        </row>
        <row r="99">
          <cell r="I99">
            <v>3600</v>
          </cell>
          <cell r="K99">
            <v>3600</v>
          </cell>
        </row>
        <row r="101">
          <cell r="I101">
            <v>5500</v>
          </cell>
          <cell r="J101">
            <v>2500</v>
          </cell>
          <cell r="K101">
            <v>3000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9"/>
  <sheetViews>
    <sheetView topLeftCell="A50" zoomScale="85" zoomScaleNormal="85" workbookViewId="0">
      <selection activeCell="H8" sqref="H8"/>
    </sheetView>
  </sheetViews>
  <sheetFormatPr defaultColWidth="9.09765625" defaultRowHeight="14.4" x14ac:dyDescent="0.3"/>
  <cols>
    <col min="1" max="1" width="7" style="67" customWidth="1"/>
    <col min="2" max="2" width="47.5" style="67" customWidth="1"/>
    <col min="3" max="3" width="9.3984375" style="69" customWidth="1"/>
    <col min="4" max="4" width="8.8984375" style="69" customWidth="1"/>
    <col min="5" max="5" width="8.69921875" style="69" customWidth="1"/>
    <col min="6" max="6" width="13" style="68" customWidth="1"/>
    <col min="7" max="8" width="7" style="67" customWidth="1"/>
    <col min="9" max="9" width="13" style="67" customWidth="1"/>
    <col min="10" max="16384" width="9.09765625" style="67"/>
  </cols>
  <sheetData>
    <row r="1" spans="1:18" ht="39.75" customHeight="1" x14ac:dyDescent="0.35">
      <c r="B1" s="222" t="s">
        <v>234</v>
      </c>
      <c r="C1" s="222"/>
      <c r="D1" s="222"/>
      <c r="E1" s="222"/>
      <c r="F1" s="222"/>
    </row>
    <row r="2" spans="1:18" s="94" customFormat="1" ht="48.75" customHeight="1" x14ac:dyDescent="0.3">
      <c r="A2" s="223" t="s">
        <v>205</v>
      </c>
      <c r="B2" s="223"/>
      <c r="C2" s="223"/>
      <c r="D2" s="223"/>
      <c r="E2" s="223"/>
      <c r="F2" s="223"/>
      <c r="G2" s="95"/>
    </row>
    <row r="3" spans="1:18" s="70" customFormat="1" ht="19.5" customHeight="1" x14ac:dyDescent="0.3">
      <c r="A3" s="224" t="s">
        <v>202</v>
      </c>
      <c r="B3" s="224"/>
      <c r="C3" s="224"/>
      <c r="D3" s="224"/>
      <c r="E3" s="224"/>
      <c r="F3" s="224"/>
      <c r="G3" s="93"/>
      <c r="H3" s="92"/>
      <c r="I3" s="92"/>
      <c r="J3" s="92"/>
      <c r="K3" s="92"/>
      <c r="L3" s="92"/>
      <c r="M3" s="92"/>
      <c r="N3" s="92"/>
      <c r="O3" s="92"/>
      <c r="P3" s="92"/>
      <c r="Q3" s="92"/>
      <c r="R3" s="92"/>
    </row>
    <row r="4" spans="1:18" s="70" customFormat="1" ht="20.25" customHeight="1" x14ac:dyDescent="0.3">
      <c r="A4" s="91"/>
      <c r="B4" s="91"/>
      <c r="C4" s="91"/>
      <c r="D4" s="91"/>
      <c r="E4" s="91"/>
      <c r="F4" s="173" t="s">
        <v>201</v>
      </c>
      <c r="G4" s="90"/>
      <c r="H4" s="89"/>
      <c r="I4" s="89"/>
      <c r="J4" s="89"/>
      <c r="K4" s="89"/>
      <c r="L4" s="89"/>
      <c r="M4" s="89"/>
      <c r="N4" s="89"/>
      <c r="O4" s="89"/>
      <c r="P4" s="89"/>
      <c r="Q4" s="89"/>
      <c r="R4" s="89"/>
    </row>
    <row r="5" spans="1:18" s="85" customFormat="1" ht="51" customHeight="1" x14ac:dyDescent="0.3">
      <c r="A5" s="225" t="s">
        <v>2</v>
      </c>
      <c r="B5" s="226" t="s">
        <v>3</v>
      </c>
      <c r="C5" s="227" t="s">
        <v>230</v>
      </c>
      <c r="D5" s="228"/>
      <c r="E5" s="229"/>
      <c r="F5" s="226" t="s">
        <v>200</v>
      </c>
      <c r="G5" s="86"/>
      <c r="I5" s="88"/>
    </row>
    <row r="6" spans="1:18" ht="42.75" customHeight="1" x14ac:dyDescent="0.3">
      <c r="A6" s="225"/>
      <c r="B6" s="226"/>
      <c r="C6" s="98" t="s">
        <v>125</v>
      </c>
      <c r="D6" s="100" t="s">
        <v>127</v>
      </c>
      <c r="E6" s="100" t="s">
        <v>199</v>
      </c>
      <c r="F6" s="226"/>
      <c r="G6" s="69"/>
    </row>
    <row r="7" spans="1:18" ht="28.5" customHeight="1" x14ac:dyDescent="0.3">
      <c r="A7" s="174"/>
      <c r="B7" s="175" t="s">
        <v>198</v>
      </c>
      <c r="C7" s="176">
        <f>C8+C33+C35+C38+C48+C51+C57+C68+C107</f>
        <v>61060</v>
      </c>
      <c r="D7" s="176">
        <f t="shared" ref="D7:E7" si="0">D8+D33+D35+D38+D48+D51+D57+D68+D107</f>
        <v>41060</v>
      </c>
      <c r="E7" s="176">
        <f t="shared" si="0"/>
        <v>20000</v>
      </c>
      <c r="F7" s="175"/>
      <c r="G7" s="69"/>
      <c r="I7" s="87"/>
    </row>
    <row r="8" spans="1:18" ht="58.5" customHeight="1" x14ac:dyDescent="0.3">
      <c r="A8" s="181" t="s">
        <v>15</v>
      </c>
      <c r="B8" s="110" t="s">
        <v>197</v>
      </c>
      <c r="C8" s="182">
        <f>SUBTOTAL(9,C9:C24)</f>
        <v>23720</v>
      </c>
      <c r="D8" s="182">
        <f>SUBTOTAL(9,D9:D24)</f>
        <v>16820</v>
      </c>
      <c r="E8" s="182">
        <f>SUBTOTAL(9,E9:E24)</f>
        <v>6900</v>
      </c>
      <c r="F8" s="181"/>
      <c r="G8" s="69"/>
    </row>
    <row r="9" spans="1:18" s="85" customFormat="1" ht="144" customHeight="1" x14ac:dyDescent="0.3">
      <c r="A9" s="103">
        <v>1</v>
      </c>
      <c r="B9" s="183" t="s">
        <v>196</v>
      </c>
      <c r="C9" s="184">
        <f>SUBTOTAL(9,C10:C18)</f>
        <v>14520</v>
      </c>
      <c r="D9" s="184">
        <f>SUBTOTAL(9,D10:D18)</f>
        <v>9120</v>
      </c>
      <c r="E9" s="184">
        <f>SUBTOTAL(9,E10:E18)</f>
        <v>5400</v>
      </c>
      <c r="F9" s="103"/>
      <c r="G9" s="86"/>
    </row>
    <row r="10" spans="1:18" s="72" customFormat="1" ht="51.75" customHeight="1" x14ac:dyDescent="0.25">
      <c r="A10" s="185" t="s">
        <v>36</v>
      </c>
      <c r="B10" s="186" t="s">
        <v>195</v>
      </c>
      <c r="C10" s="184">
        <f>'[1]STC thẩm định'!I9</f>
        <v>4240</v>
      </c>
      <c r="D10" s="184">
        <f>'[1]STC thẩm định'!J9</f>
        <v>2680</v>
      </c>
      <c r="E10" s="184">
        <f>'[1]STC thẩm định'!K9</f>
        <v>1560</v>
      </c>
      <c r="F10" s="187" t="s">
        <v>32</v>
      </c>
      <c r="G10" s="74"/>
    </row>
    <row r="11" spans="1:18" s="72" customFormat="1" ht="24.9" customHeight="1" x14ac:dyDescent="0.25">
      <c r="A11" s="185" t="s">
        <v>36</v>
      </c>
      <c r="B11" s="183" t="s">
        <v>18</v>
      </c>
      <c r="C11" s="184">
        <f>'[1]STC thẩm định'!I10</f>
        <v>1920</v>
      </c>
      <c r="D11" s="184">
        <f>'[1]STC thẩm định'!J10</f>
        <v>1200</v>
      </c>
      <c r="E11" s="184">
        <f>'[1]STC thẩm định'!K10</f>
        <v>720</v>
      </c>
      <c r="F11" s="187" t="s">
        <v>37</v>
      </c>
      <c r="G11" s="74"/>
      <c r="I11" s="73"/>
    </row>
    <row r="12" spans="1:18" s="72" customFormat="1" ht="24.9" customHeight="1" x14ac:dyDescent="0.25">
      <c r="A12" s="185" t="s">
        <v>36</v>
      </c>
      <c r="B12" s="183" t="s">
        <v>19</v>
      </c>
      <c r="C12" s="184">
        <f>'[1]STC thẩm định'!I11</f>
        <v>1120</v>
      </c>
      <c r="D12" s="184">
        <f>'[1]STC thẩm định'!J11</f>
        <v>700</v>
      </c>
      <c r="E12" s="184">
        <f>'[1]STC thẩm định'!K11</f>
        <v>420</v>
      </c>
      <c r="F12" s="187" t="s">
        <v>37</v>
      </c>
      <c r="G12" s="74"/>
      <c r="I12" s="73"/>
    </row>
    <row r="13" spans="1:18" s="76" customFormat="1" ht="24.9" customHeight="1" x14ac:dyDescent="0.25">
      <c r="A13" s="185" t="s">
        <v>36</v>
      </c>
      <c r="B13" s="183" t="s">
        <v>235</v>
      </c>
      <c r="C13" s="184">
        <f>'[1]STC thẩm định'!I12</f>
        <v>520</v>
      </c>
      <c r="D13" s="184">
        <f>'[1]STC thẩm định'!J12</f>
        <v>340</v>
      </c>
      <c r="E13" s="184">
        <f>'[1]STC thẩm định'!K12</f>
        <v>180</v>
      </c>
      <c r="F13" s="187" t="s">
        <v>236</v>
      </c>
      <c r="G13" s="74"/>
      <c r="I13" s="75"/>
    </row>
    <row r="14" spans="1:18" s="72" customFormat="1" ht="24.9" customHeight="1" x14ac:dyDescent="0.25">
      <c r="A14" s="185" t="s">
        <v>36</v>
      </c>
      <c r="B14" s="183" t="s">
        <v>20</v>
      </c>
      <c r="C14" s="184">
        <f>'[1]STC thẩm định'!I13</f>
        <v>2000</v>
      </c>
      <c r="D14" s="184">
        <f>'[1]STC thẩm định'!J13</f>
        <v>1250</v>
      </c>
      <c r="E14" s="184">
        <f>'[1]STC thẩm định'!K13</f>
        <v>750</v>
      </c>
      <c r="F14" s="187" t="s">
        <v>37</v>
      </c>
      <c r="G14" s="74"/>
      <c r="I14" s="73"/>
    </row>
    <row r="15" spans="1:18" s="72" customFormat="1" ht="24.9" customHeight="1" x14ac:dyDescent="0.25">
      <c r="A15" s="185" t="s">
        <v>36</v>
      </c>
      <c r="B15" s="183" t="s">
        <v>134</v>
      </c>
      <c r="C15" s="184">
        <f>'[1]STC thẩm định'!I14</f>
        <v>1360</v>
      </c>
      <c r="D15" s="184">
        <f>'[1]STC thẩm định'!J14</f>
        <v>850</v>
      </c>
      <c r="E15" s="184">
        <f>'[1]STC thẩm định'!K14</f>
        <v>510</v>
      </c>
      <c r="F15" s="187" t="s">
        <v>37</v>
      </c>
      <c r="G15" s="74"/>
      <c r="I15" s="73"/>
    </row>
    <row r="16" spans="1:18" s="72" customFormat="1" ht="24.9" customHeight="1" x14ac:dyDescent="0.25">
      <c r="A16" s="185" t="s">
        <v>36</v>
      </c>
      <c r="B16" s="183" t="s">
        <v>133</v>
      </c>
      <c r="C16" s="184">
        <f>'[1]STC thẩm định'!I15</f>
        <v>800</v>
      </c>
      <c r="D16" s="184">
        <f>'[1]STC thẩm định'!J15</f>
        <v>500</v>
      </c>
      <c r="E16" s="184">
        <f>'[1]STC thẩm định'!K15</f>
        <v>300</v>
      </c>
      <c r="F16" s="187" t="s">
        <v>132</v>
      </c>
      <c r="G16" s="74"/>
      <c r="I16" s="73"/>
    </row>
    <row r="17" spans="1:9" s="72" customFormat="1" ht="24.9" customHeight="1" x14ac:dyDescent="0.25">
      <c r="A17" s="185" t="s">
        <v>36</v>
      </c>
      <c r="B17" s="183" t="s">
        <v>22</v>
      </c>
      <c r="C17" s="184">
        <f>'[1]STC thẩm định'!I16</f>
        <v>1440</v>
      </c>
      <c r="D17" s="184">
        <f>'[1]STC thẩm định'!J16</f>
        <v>900</v>
      </c>
      <c r="E17" s="184">
        <f>'[1]STC thẩm định'!K16</f>
        <v>540</v>
      </c>
      <c r="F17" s="187" t="s">
        <v>37</v>
      </c>
      <c r="G17" s="74"/>
      <c r="I17" s="73"/>
    </row>
    <row r="18" spans="1:9" s="72" customFormat="1" ht="24.9" customHeight="1" x14ac:dyDescent="0.25">
      <c r="A18" s="185" t="s">
        <v>36</v>
      </c>
      <c r="B18" s="183" t="s">
        <v>21</v>
      </c>
      <c r="C18" s="184">
        <f>'[1]STC thẩm định'!I17</f>
        <v>1120</v>
      </c>
      <c r="D18" s="184">
        <f>'[1]STC thẩm định'!J17</f>
        <v>700</v>
      </c>
      <c r="E18" s="184">
        <f>'[1]STC thẩm định'!K17</f>
        <v>420</v>
      </c>
      <c r="F18" s="187" t="s">
        <v>37</v>
      </c>
      <c r="G18" s="74"/>
      <c r="I18" s="73"/>
    </row>
    <row r="19" spans="1:9" s="82" customFormat="1" ht="87" customHeight="1" x14ac:dyDescent="0.3">
      <c r="A19" s="185">
        <v>2</v>
      </c>
      <c r="B19" s="183" t="s">
        <v>194</v>
      </c>
      <c r="C19" s="184">
        <f>'[1]STC thẩm định'!I18</f>
        <v>3000</v>
      </c>
      <c r="D19" s="184">
        <f>'[1]STC thẩm định'!J18</f>
        <v>3000</v>
      </c>
      <c r="E19" s="184"/>
      <c r="F19" s="187" t="s">
        <v>192</v>
      </c>
      <c r="G19" s="84"/>
      <c r="I19" s="83"/>
    </row>
    <row r="20" spans="1:9" s="82" customFormat="1" ht="78.75" customHeight="1" x14ac:dyDescent="0.3">
      <c r="A20" s="185">
        <v>3</v>
      </c>
      <c r="B20" s="183" t="s">
        <v>193</v>
      </c>
      <c r="C20" s="184">
        <f>'[1]STC thẩm định'!I19</f>
        <v>1000</v>
      </c>
      <c r="D20" s="184">
        <f>'[1]STC thẩm định'!J19</f>
        <v>1000</v>
      </c>
      <c r="E20" s="184"/>
      <c r="F20" s="187" t="s">
        <v>192</v>
      </c>
      <c r="G20" s="84"/>
      <c r="I20" s="83"/>
    </row>
    <row r="21" spans="1:9" s="82" customFormat="1" ht="75" customHeight="1" x14ac:dyDescent="0.3">
      <c r="A21" s="185">
        <v>4</v>
      </c>
      <c r="B21" s="183" t="s">
        <v>191</v>
      </c>
      <c r="C21" s="184">
        <f>'[1]STC thẩm định'!I20</f>
        <v>500</v>
      </c>
      <c r="D21" s="184">
        <f>'[1]STC thẩm định'!J20</f>
        <v>500</v>
      </c>
      <c r="E21" s="184"/>
      <c r="F21" s="187" t="s">
        <v>190</v>
      </c>
      <c r="G21" s="84"/>
      <c r="I21" s="83"/>
    </row>
    <row r="22" spans="1:9" s="82" customFormat="1" ht="79.5" customHeight="1" x14ac:dyDescent="0.3">
      <c r="A22" s="185">
        <v>5</v>
      </c>
      <c r="B22" s="183" t="s">
        <v>189</v>
      </c>
      <c r="C22" s="184">
        <f>'[1]STC thẩm định'!I21</f>
        <v>500</v>
      </c>
      <c r="D22" s="184">
        <f>'[1]STC thẩm định'!J21</f>
        <v>500</v>
      </c>
      <c r="E22" s="184"/>
      <c r="F22" s="187" t="s">
        <v>32</v>
      </c>
      <c r="G22" s="84"/>
      <c r="I22" s="83"/>
    </row>
    <row r="23" spans="1:9" s="72" customFormat="1" ht="110.25" customHeight="1" x14ac:dyDescent="0.25">
      <c r="A23" s="185">
        <v>6</v>
      </c>
      <c r="B23" s="183" t="s">
        <v>188</v>
      </c>
      <c r="C23" s="184">
        <f>'[1]STC thẩm định'!I22</f>
        <v>3000</v>
      </c>
      <c r="D23" s="184">
        <f>'[1]STC thẩm định'!J22</f>
        <v>1500</v>
      </c>
      <c r="E23" s="184">
        <f>'[1]STC thẩm định'!K22</f>
        <v>1500</v>
      </c>
      <c r="F23" s="187" t="s">
        <v>187</v>
      </c>
      <c r="G23" s="74"/>
      <c r="I23" s="73"/>
    </row>
    <row r="24" spans="1:9" s="72" customFormat="1" ht="66.75" customHeight="1" x14ac:dyDescent="0.25">
      <c r="A24" s="185">
        <v>7</v>
      </c>
      <c r="B24" s="183" t="s">
        <v>186</v>
      </c>
      <c r="C24" s="184">
        <f>SUM(C25:C32)</f>
        <v>1200</v>
      </c>
      <c r="D24" s="184">
        <f>SUM(D25:D32)</f>
        <v>1200</v>
      </c>
      <c r="E24" s="184"/>
      <c r="F24" s="187"/>
      <c r="G24" s="74"/>
      <c r="I24" s="73"/>
    </row>
    <row r="25" spans="1:9" s="72" customFormat="1" ht="24.9" customHeight="1" x14ac:dyDescent="0.25">
      <c r="A25" s="185" t="s">
        <v>36</v>
      </c>
      <c r="B25" s="183" t="s">
        <v>18</v>
      </c>
      <c r="C25" s="184">
        <f>D25</f>
        <v>220</v>
      </c>
      <c r="D25" s="184">
        <v>220</v>
      </c>
      <c r="E25" s="184"/>
      <c r="F25" s="187" t="s">
        <v>37</v>
      </c>
      <c r="G25" s="74"/>
      <c r="I25" s="73"/>
    </row>
    <row r="26" spans="1:9" s="72" customFormat="1" ht="24.9" customHeight="1" x14ac:dyDescent="0.25">
      <c r="A26" s="185" t="s">
        <v>36</v>
      </c>
      <c r="B26" s="183" t="s">
        <v>19</v>
      </c>
      <c r="C26" s="184">
        <f t="shared" ref="C26:C32" si="1">D26</f>
        <v>150</v>
      </c>
      <c r="D26" s="184">
        <v>150</v>
      </c>
      <c r="E26" s="184"/>
      <c r="F26" s="187" t="s">
        <v>37</v>
      </c>
      <c r="G26" s="74"/>
      <c r="I26" s="73"/>
    </row>
    <row r="27" spans="1:9" s="76" customFormat="1" ht="24.9" customHeight="1" x14ac:dyDescent="0.25">
      <c r="A27" s="185" t="s">
        <v>36</v>
      </c>
      <c r="B27" s="183" t="s">
        <v>135</v>
      </c>
      <c r="C27" s="184">
        <f t="shared" si="1"/>
        <v>75</v>
      </c>
      <c r="D27" s="184">
        <v>75</v>
      </c>
      <c r="E27" s="184"/>
      <c r="F27" s="187" t="s">
        <v>151</v>
      </c>
      <c r="G27" s="74"/>
      <c r="I27" s="75"/>
    </row>
    <row r="28" spans="1:9" s="72" customFormat="1" ht="24.9" customHeight="1" x14ac:dyDescent="0.25">
      <c r="A28" s="185" t="s">
        <v>36</v>
      </c>
      <c r="B28" s="183" t="s">
        <v>20</v>
      </c>
      <c r="C28" s="184">
        <f t="shared" si="1"/>
        <v>270</v>
      </c>
      <c r="D28" s="184">
        <v>270</v>
      </c>
      <c r="E28" s="184"/>
      <c r="F28" s="187" t="s">
        <v>37</v>
      </c>
      <c r="G28" s="74"/>
      <c r="I28" s="73"/>
    </row>
    <row r="29" spans="1:9" s="72" customFormat="1" ht="24.9" customHeight="1" x14ac:dyDescent="0.25">
      <c r="A29" s="185" t="s">
        <v>36</v>
      </c>
      <c r="B29" s="183" t="s">
        <v>134</v>
      </c>
      <c r="C29" s="184">
        <f t="shared" si="1"/>
        <v>190</v>
      </c>
      <c r="D29" s="184">
        <v>190</v>
      </c>
      <c r="E29" s="184"/>
      <c r="F29" s="187" t="s">
        <v>37</v>
      </c>
      <c r="G29" s="74"/>
      <c r="I29" s="73"/>
    </row>
    <row r="30" spans="1:9" s="72" customFormat="1" ht="24.9" customHeight="1" x14ac:dyDescent="0.25">
      <c r="A30" s="185" t="s">
        <v>36</v>
      </c>
      <c r="B30" s="183" t="s">
        <v>133</v>
      </c>
      <c r="C30" s="184">
        <f t="shared" si="1"/>
        <v>100</v>
      </c>
      <c r="D30" s="184">
        <v>100</v>
      </c>
      <c r="E30" s="184"/>
      <c r="F30" s="187" t="s">
        <v>132</v>
      </c>
      <c r="G30" s="74"/>
      <c r="I30" s="73"/>
    </row>
    <row r="31" spans="1:9" s="72" customFormat="1" ht="24.9" customHeight="1" x14ac:dyDescent="0.25">
      <c r="A31" s="185" t="s">
        <v>36</v>
      </c>
      <c r="B31" s="183" t="s">
        <v>22</v>
      </c>
      <c r="C31" s="184">
        <f t="shared" si="1"/>
        <v>125</v>
      </c>
      <c r="D31" s="184">
        <v>125</v>
      </c>
      <c r="E31" s="184"/>
      <c r="F31" s="187" t="s">
        <v>37</v>
      </c>
      <c r="G31" s="74"/>
      <c r="I31" s="73"/>
    </row>
    <row r="32" spans="1:9" s="72" customFormat="1" ht="24.9" customHeight="1" x14ac:dyDescent="0.25">
      <c r="A32" s="185" t="s">
        <v>36</v>
      </c>
      <c r="B32" s="183" t="s">
        <v>21</v>
      </c>
      <c r="C32" s="184">
        <f t="shared" si="1"/>
        <v>70</v>
      </c>
      <c r="D32" s="184">
        <v>70</v>
      </c>
      <c r="E32" s="184"/>
      <c r="F32" s="187" t="s">
        <v>37</v>
      </c>
      <c r="G32" s="74"/>
      <c r="I32" s="73"/>
    </row>
    <row r="33" spans="1:9" s="82" customFormat="1" ht="78.75" customHeight="1" x14ac:dyDescent="0.3">
      <c r="A33" s="188" t="s">
        <v>24</v>
      </c>
      <c r="B33" s="189" t="s">
        <v>185</v>
      </c>
      <c r="C33" s="182">
        <f>SUBTOTAL(9,C34:C34)</f>
        <v>2500</v>
      </c>
      <c r="D33" s="182">
        <f>SUBTOTAL(9,D34:D34)</f>
        <v>2000</v>
      </c>
      <c r="E33" s="182">
        <f>SUBTOTAL(9,E34:E34)</f>
        <v>500</v>
      </c>
      <c r="F33" s="190"/>
      <c r="G33" s="84"/>
      <c r="I33" s="83"/>
    </row>
    <row r="34" spans="1:9" s="82" customFormat="1" ht="118.5" customHeight="1" x14ac:dyDescent="0.3">
      <c r="A34" s="185">
        <v>1</v>
      </c>
      <c r="B34" s="191" t="s">
        <v>184</v>
      </c>
      <c r="C34" s="184">
        <f>'[1]STC thẩm định'!I26+'[1]STC thẩm định'!I27</f>
        <v>2500</v>
      </c>
      <c r="D34" s="184">
        <f>'[1]STC thẩm định'!J26+'[1]STC thẩm định'!J27</f>
        <v>2000</v>
      </c>
      <c r="E34" s="184">
        <f>'[1]STC thẩm định'!K26+'[1]STC thẩm định'!K27</f>
        <v>500</v>
      </c>
      <c r="F34" s="187" t="s">
        <v>203</v>
      </c>
      <c r="G34" s="84"/>
      <c r="I34" s="83"/>
    </row>
    <row r="35" spans="1:9" s="82" customFormat="1" ht="100.5" customHeight="1" x14ac:dyDescent="0.3">
      <c r="A35" s="188" t="s">
        <v>26</v>
      </c>
      <c r="B35" s="192" t="s">
        <v>183</v>
      </c>
      <c r="C35" s="182">
        <f>SUBTOTAL(9,C36:C37)</f>
        <v>3500</v>
      </c>
      <c r="D35" s="182">
        <f>SUBTOTAL(9,D36:D37)</f>
        <v>3000</v>
      </c>
      <c r="E35" s="182">
        <f>SUBTOTAL(9,E36:E37)</f>
        <v>500</v>
      </c>
      <c r="F35" s="190"/>
      <c r="G35" s="84"/>
      <c r="I35" s="83"/>
    </row>
    <row r="36" spans="1:9" s="72" customFormat="1" ht="71.25" customHeight="1" x14ac:dyDescent="0.25">
      <c r="A36" s="185">
        <v>1</v>
      </c>
      <c r="B36" s="191" t="s">
        <v>182</v>
      </c>
      <c r="C36" s="184">
        <f>'[1]STC thẩm định'!I29</f>
        <v>3500</v>
      </c>
      <c r="D36" s="184">
        <f>'[1]STC thẩm định'!J29</f>
        <v>3000</v>
      </c>
      <c r="E36" s="184">
        <f>'[1]STC thẩm định'!K29</f>
        <v>500</v>
      </c>
      <c r="F36" s="187" t="s">
        <v>181</v>
      </c>
      <c r="G36" s="74"/>
      <c r="I36" s="73"/>
    </row>
    <row r="37" spans="1:9" s="72" customFormat="1" ht="76.5" customHeight="1" x14ac:dyDescent="0.25">
      <c r="A37" s="185">
        <v>2</v>
      </c>
      <c r="B37" s="191" t="s">
        <v>180</v>
      </c>
      <c r="C37" s="184">
        <f>'[1]STC thẩm định'!I30</f>
        <v>0</v>
      </c>
      <c r="D37" s="184">
        <f>'[1]STC thẩm định'!J30</f>
        <v>0</v>
      </c>
      <c r="E37" s="184">
        <f>'[1]STC thẩm định'!K30</f>
        <v>0</v>
      </c>
      <c r="F37" s="187" t="s">
        <v>179</v>
      </c>
      <c r="G37" s="74"/>
      <c r="I37" s="73"/>
    </row>
    <row r="38" spans="1:9" s="82" customFormat="1" ht="90" customHeight="1" x14ac:dyDescent="0.3">
      <c r="A38" s="188" t="s">
        <v>38</v>
      </c>
      <c r="B38" s="192" t="s">
        <v>178</v>
      </c>
      <c r="C38" s="182">
        <f>SUBTOTAL(9,C39:C47)</f>
        <v>6500</v>
      </c>
      <c r="D38" s="182">
        <f>SUBTOTAL(9,D39:D47)</f>
        <v>4500</v>
      </c>
      <c r="E38" s="182">
        <f>SUBTOTAL(9,E39:E47)</f>
        <v>2000</v>
      </c>
      <c r="F38" s="190"/>
      <c r="G38" s="84"/>
      <c r="I38" s="83"/>
    </row>
    <row r="39" spans="1:9" s="72" customFormat="1" ht="31.5" customHeight="1" x14ac:dyDescent="0.25">
      <c r="A39" s="185">
        <v>1</v>
      </c>
      <c r="B39" s="191" t="s">
        <v>177</v>
      </c>
      <c r="C39" s="184">
        <f>SUBTOTAL(9,C40:C43)</f>
        <v>1400</v>
      </c>
      <c r="D39" s="184">
        <f>SUBTOTAL(9,D40:D43)</f>
        <v>1400</v>
      </c>
      <c r="E39" s="184"/>
      <c r="F39" s="187"/>
      <c r="G39" s="74"/>
      <c r="I39" s="73"/>
    </row>
    <row r="40" spans="1:9" s="72" customFormat="1" ht="24" customHeight="1" x14ac:dyDescent="0.25">
      <c r="A40" s="185" t="s">
        <v>36</v>
      </c>
      <c r="B40" s="191" t="s">
        <v>176</v>
      </c>
      <c r="C40" s="184">
        <f>'[1]STC thẩm định'!I33</f>
        <v>400</v>
      </c>
      <c r="D40" s="184">
        <f>'[1]STC thẩm định'!J33</f>
        <v>400</v>
      </c>
      <c r="E40" s="184"/>
      <c r="F40" s="221" t="s">
        <v>175</v>
      </c>
      <c r="G40" s="74"/>
      <c r="I40" s="73"/>
    </row>
    <row r="41" spans="1:9" s="72" customFormat="1" ht="24" customHeight="1" x14ac:dyDescent="0.25">
      <c r="A41" s="185" t="s">
        <v>36</v>
      </c>
      <c r="B41" s="191" t="s">
        <v>174</v>
      </c>
      <c r="C41" s="184">
        <f>'[1]STC thẩm định'!I34</f>
        <v>500</v>
      </c>
      <c r="D41" s="184">
        <f>'[1]STC thẩm định'!J34</f>
        <v>500</v>
      </c>
      <c r="E41" s="184"/>
      <c r="F41" s="221"/>
      <c r="G41" s="74"/>
      <c r="I41" s="73"/>
    </row>
    <row r="42" spans="1:9" s="72" customFormat="1" ht="55.5" customHeight="1" x14ac:dyDescent="0.25">
      <c r="A42" s="185" t="s">
        <v>36</v>
      </c>
      <c r="B42" s="191" t="s">
        <v>173</v>
      </c>
      <c r="C42" s="184">
        <f>'[1]STC thẩm định'!I35</f>
        <v>500</v>
      </c>
      <c r="D42" s="184">
        <f>'[1]STC thẩm định'!J35</f>
        <v>500</v>
      </c>
      <c r="E42" s="184"/>
      <c r="F42" s="221"/>
      <c r="G42" s="74"/>
      <c r="I42" s="73"/>
    </row>
    <row r="43" spans="1:9" s="72" customFormat="1" ht="32.25" hidden="1" customHeight="1" x14ac:dyDescent="0.25">
      <c r="A43" s="185" t="s">
        <v>36</v>
      </c>
      <c r="B43" s="191" t="s">
        <v>172</v>
      </c>
      <c r="C43" s="184">
        <f>'[1]STC thẩm định'!I36</f>
        <v>0</v>
      </c>
      <c r="D43" s="184">
        <f>'[1]STC thẩm định'!J36</f>
        <v>0</v>
      </c>
      <c r="E43" s="184"/>
      <c r="F43" s="187" t="s">
        <v>167</v>
      </c>
      <c r="G43" s="74"/>
      <c r="I43" s="73"/>
    </row>
    <row r="44" spans="1:9" s="72" customFormat="1" ht="89.25" customHeight="1" x14ac:dyDescent="0.25">
      <c r="A44" s="185">
        <v>2</v>
      </c>
      <c r="B44" s="193" t="s">
        <v>204</v>
      </c>
      <c r="C44" s="184">
        <f>SUBTOTAL(9,C45:C46)</f>
        <v>3000</v>
      </c>
      <c r="D44" s="184">
        <f>SUBTOTAL(9,D45:D46)</f>
        <v>1500</v>
      </c>
      <c r="E44" s="184">
        <f>SUBTOTAL(9,E45:E46)</f>
        <v>1500</v>
      </c>
      <c r="F44" s="187" t="s">
        <v>170</v>
      </c>
      <c r="G44" s="74"/>
      <c r="I44" s="73"/>
    </row>
    <row r="45" spans="1:9" s="72" customFormat="1" ht="63.75" hidden="1" customHeight="1" x14ac:dyDescent="0.25">
      <c r="A45" s="185" t="s">
        <v>36</v>
      </c>
      <c r="B45" s="183" t="s">
        <v>171</v>
      </c>
      <c r="C45" s="184">
        <f>'[1]STC thẩm định'!I38</f>
        <v>3000</v>
      </c>
      <c r="D45" s="184">
        <f>'[1]STC thẩm định'!J38</f>
        <v>1500</v>
      </c>
      <c r="E45" s="184">
        <f>'[1]STC thẩm định'!K38</f>
        <v>1500</v>
      </c>
      <c r="F45" s="187" t="s">
        <v>170</v>
      </c>
      <c r="G45" s="74"/>
      <c r="I45" s="73"/>
    </row>
    <row r="46" spans="1:9" s="72" customFormat="1" ht="48" hidden="1" customHeight="1" x14ac:dyDescent="0.25">
      <c r="A46" s="185" t="s">
        <v>36</v>
      </c>
      <c r="B46" s="183" t="s">
        <v>169</v>
      </c>
      <c r="C46" s="184">
        <f>'[1]STC thẩm định'!I39</f>
        <v>0</v>
      </c>
      <c r="D46" s="184">
        <f>'[1]STC thẩm định'!J39</f>
        <v>0</v>
      </c>
      <c r="E46" s="184">
        <f>'[1]STC thẩm định'!K39</f>
        <v>0</v>
      </c>
      <c r="F46" s="187" t="s">
        <v>167</v>
      </c>
      <c r="G46" s="74"/>
      <c r="I46" s="73"/>
    </row>
    <row r="47" spans="1:9" s="72" customFormat="1" ht="78.75" customHeight="1" x14ac:dyDescent="0.25">
      <c r="A47" s="185">
        <v>3</v>
      </c>
      <c r="B47" s="193" t="s">
        <v>168</v>
      </c>
      <c r="C47" s="184">
        <f>'[1]STC thẩm định'!I40</f>
        <v>2100</v>
      </c>
      <c r="D47" s="184">
        <f>'[1]STC thẩm định'!J40</f>
        <v>1600</v>
      </c>
      <c r="E47" s="184">
        <f>'[1]STC thẩm định'!K40</f>
        <v>500</v>
      </c>
      <c r="F47" s="187" t="s">
        <v>167</v>
      </c>
      <c r="G47" s="74"/>
      <c r="I47" s="73"/>
    </row>
    <row r="48" spans="1:9" s="72" customFormat="1" ht="159" customHeight="1" x14ac:dyDescent="0.25">
      <c r="A48" s="188" t="s">
        <v>43</v>
      </c>
      <c r="B48" s="189" t="s">
        <v>166</v>
      </c>
      <c r="C48" s="182">
        <f>SUBTOTAL(9,C49:C50)</f>
        <v>740</v>
      </c>
      <c r="D48" s="182">
        <f>SUBTOTAL(9,D49:D50)</f>
        <v>740</v>
      </c>
      <c r="E48" s="182"/>
      <c r="F48" s="187"/>
      <c r="G48" s="74"/>
      <c r="I48" s="73"/>
    </row>
    <row r="49" spans="1:9" s="72" customFormat="1" ht="60" customHeight="1" x14ac:dyDescent="0.25">
      <c r="A49" s="185">
        <v>1</v>
      </c>
      <c r="B49" s="183" t="s">
        <v>165</v>
      </c>
      <c r="C49" s="184">
        <f>'[1]STC thẩm định'!I42</f>
        <v>240</v>
      </c>
      <c r="D49" s="184">
        <f>'[1]STC thẩm định'!J42</f>
        <v>240</v>
      </c>
      <c r="E49" s="184"/>
      <c r="F49" s="194" t="s">
        <v>164</v>
      </c>
      <c r="G49" s="74"/>
      <c r="I49" s="73"/>
    </row>
    <row r="50" spans="1:9" s="72" customFormat="1" ht="96" customHeight="1" x14ac:dyDescent="0.25">
      <c r="A50" s="185">
        <v>2</v>
      </c>
      <c r="B50" s="193" t="s">
        <v>163</v>
      </c>
      <c r="C50" s="184">
        <f>'[1]STC thẩm định'!I43</f>
        <v>500</v>
      </c>
      <c r="D50" s="184">
        <f>'[1]STC thẩm định'!J43</f>
        <v>500</v>
      </c>
      <c r="E50" s="184"/>
      <c r="F50" s="187" t="s">
        <v>139</v>
      </c>
      <c r="G50" s="74"/>
      <c r="I50" s="73"/>
    </row>
    <row r="51" spans="1:9" s="72" customFormat="1" ht="67.5" customHeight="1" x14ac:dyDescent="0.25">
      <c r="A51" s="188" t="s">
        <v>54</v>
      </c>
      <c r="B51" s="189" t="s">
        <v>162</v>
      </c>
      <c r="C51" s="182">
        <f>SUBTOTAL(9,C52:C56)</f>
        <v>3400</v>
      </c>
      <c r="D51" s="182">
        <f>SUBTOTAL(9,D52:D56)</f>
        <v>1500</v>
      </c>
      <c r="E51" s="182">
        <f>SUBTOTAL(9,E52:E56)</f>
        <v>1900</v>
      </c>
      <c r="F51" s="190"/>
      <c r="G51" s="74"/>
      <c r="I51" s="73"/>
    </row>
    <row r="52" spans="1:9" s="72" customFormat="1" ht="110.25" customHeight="1" x14ac:dyDescent="0.25">
      <c r="A52" s="185">
        <v>1</v>
      </c>
      <c r="B52" s="183" t="s">
        <v>161</v>
      </c>
      <c r="C52" s="184">
        <v>900</v>
      </c>
      <c r="D52" s="184">
        <f>'[1]STC thẩm định'!J45</f>
        <v>900</v>
      </c>
      <c r="E52" s="184"/>
      <c r="F52" s="187" t="s">
        <v>237</v>
      </c>
      <c r="G52" s="74"/>
      <c r="I52" s="73"/>
    </row>
    <row r="53" spans="1:9" s="72" customFormat="1" ht="70.5" customHeight="1" x14ac:dyDescent="0.25">
      <c r="A53" s="185">
        <v>2</v>
      </c>
      <c r="B53" s="183" t="s">
        <v>160</v>
      </c>
      <c r="C53" s="184">
        <f>'[1]STC thẩm định'!I46</f>
        <v>600</v>
      </c>
      <c r="D53" s="184">
        <f>'[1]STC thẩm định'!J46</f>
        <v>600</v>
      </c>
      <c r="E53" s="184"/>
      <c r="F53" s="187" t="s">
        <v>99</v>
      </c>
      <c r="G53" s="74"/>
      <c r="I53" s="73"/>
    </row>
    <row r="54" spans="1:9" s="72" customFormat="1" ht="96.75" customHeight="1" x14ac:dyDescent="0.25">
      <c r="A54" s="185">
        <v>3</v>
      </c>
      <c r="B54" s="183" t="s">
        <v>159</v>
      </c>
      <c r="C54" s="184">
        <f>'[1]STC thẩm định'!I47</f>
        <v>800</v>
      </c>
      <c r="D54" s="184"/>
      <c r="E54" s="184">
        <f>'[1]STC thẩm định'!K47</f>
        <v>800</v>
      </c>
      <c r="F54" s="187" t="s">
        <v>158</v>
      </c>
      <c r="G54" s="74"/>
      <c r="I54" s="73"/>
    </row>
    <row r="55" spans="1:9" s="72" customFormat="1" ht="119.25" customHeight="1" x14ac:dyDescent="0.25">
      <c r="A55" s="185">
        <v>4</v>
      </c>
      <c r="B55" s="183" t="s">
        <v>157</v>
      </c>
      <c r="C55" s="184">
        <v>900</v>
      </c>
      <c r="D55" s="184"/>
      <c r="E55" s="184">
        <f>'[1]STC thẩm định'!K48</f>
        <v>900</v>
      </c>
      <c r="F55" s="187" t="s">
        <v>156</v>
      </c>
      <c r="G55" s="74"/>
      <c r="I55" s="73"/>
    </row>
    <row r="56" spans="1:9" s="72" customFormat="1" ht="78.75" customHeight="1" x14ac:dyDescent="0.25">
      <c r="A56" s="185">
        <v>5</v>
      </c>
      <c r="B56" s="195" t="s">
        <v>155</v>
      </c>
      <c r="C56" s="184">
        <f>'[1]STC thẩm định'!I49</f>
        <v>200</v>
      </c>
      <c r="D56" s="184"/>
      <c r="E56" s="184">
        <f>'[1]STC thẩm định'!K49</f>
        <v>200</v>
      </c>
      <c r="F56" s="187" t="s">
        <v>154</v>
      </c>
      <c r="G56" s="74"/>
      <c r="I56" s="73"/>
    </row>
    <row r="57" spans="1:9" s="82" customFormat="1" ht="78.75" customHeight="1" x14ac:dyDescent="0.3">
      <c r="A57" s="188" t="s">
        <v>65</v>
      </c>
      <c r="B57" s="189" t="s">
        <v>153</v>
      </c>
      <c r="C57" s="182">
        <f>SUBTOTAL(9,C58:C67)</f>
        <v>2600</v>
      </c>
      <c r="D57" s="182">
        <f>SUBTOTAL(9,D58:D67)</f>
        <v>2500</v>
      </c>
      <c r="E57" s="182">
        <f>SUBTOTAL(9,E58:E67)</f>
        <v>100</v>
      </c>
      <c r="F57" s="196"/>
      <c r="G57" s="84"/>
      <c r="I57" s="83"/>
    </row>
    <row r="58" spans="1:9" s="82" customFormat="1" ht="33.75" customHeight="1" x14ac:dyDescent="0.3">
      <c r="A58" s="197">
        <v>1</v>
      </c>
      <c r="B58" s="198" t="str">
        <f>'[1]STC thẩm định'!B51</f>
        <v>Chi tuyên truyền, tập huấn, sơ kết, tổng kết</v>
      </c>
      <c r="C58" s="199">
        <f>'[1]STC thẩm định'!I51</f>
        <v>100</v>
      </c>
      <c r="D58" s="199"/>
      <c r="E58" s="199">
        <f>'[1]STC thẩm định'!K51</f>
        <v>100</v>
      </c>
      <c r="F58" s="198" t="s">
        <v>152</v>
      </c>
      <c r="G58" s="84"/>
      <c r="I58" s="83"/>
    </row>
    <row r="59" spans="1:9" s="82" customFormat="1" ht="54" customHeight="1" x14ac:dyDescent="0.3">
      <c r="A59" s="197">
        <v>2</v>
      </c>
      <c r="B59" s="198" t="str">
        <f>'[1]STC thẩm định'!B52</f>
        <v>Chi tăng cường đảm bảo an ninh và trật tự xã hội nông thôn; chi xây dựng lực lượng dân quân; xây dựng địa bàn nông thôn</v>
      </c>
      <c r="C59" s="184">
        <f>SUBTOTAL(9,C60:C67)</f>
        <v>2500</v>
      </c>
      <c r="D59" s="184">
        <f>SUBTOTAL(9,D60:D67)</f>
        <v>2500</v>
      </c>
      <c r="E59" s="184"/>
      <c r="F59" s="198"/>
      <c r="G59" s="84"/>
      <c r="I59" s="83"/>
    </row>
    <row r="60" spans="1:9" s="72" customFormat="1" ht="24.9" customHeight="1" x14ac:dyDescent="0.25">
      <c r="A60" s="185"/>
      <c r="B60" s="183" t="s">
        <v>18</v>
      </c>
      <c r="C60" s="184">
        <f>'[1]STC thẩm định'!I53</f>
        <v>470</v>
      </c>
      <c r="D60" s="184">
        <f>'[1]STC thẩm định'!J53</f>
        <v>470</v>
      </c>
      <c r="E60" s="184"/>
      <c r="F60" s="187" t="s">
        <v>37</v>
      </c>
      <c r="G60" s="74"/>
      <c r="I60" s="73"/>
    </row>
    <row r="61" spans="1:9" s="72" customFormat="1" ht="24.9" customHeight="1" x14ac:dyDescent="0.25">
      <c r="A61" s="185"/>
      <c r="B61" s="183" t="s">
        <v>19</v>
      </c>
      <c r="C61" s="184">
        <f>'[1]STC thẩm định'!I54</f>
        <v>275</v>
      </c>
      <c r="D61" s="184">
        <f>'[1]STC thẩm định'!J54</f>
        <v>275</v>
      </c>
      <c r="E61" s="184"/>
      <c r="F61" s="187" t="s">
        <v>37</v>
      </c>
      <c r="G61" s="74"/>
      <c r="I61" s="73"/>
    </row>
    <row r="62" spans="1:9" s="72" customFormat="1" ht="24.9" customHeight="1" x14ac:dyDescent="0.25">
      <c r="A62" s="185"/>
      <c r="B62" s="183" t="s">
        <v>235</v>
      </c>
      <c r="C62" s="184">
        <f>'[1]STC thẩm định'!I55</f>
        <v>120</v>
      </c>
      <c r="D62" s="184">
        <f>'[1]STC thẩm định'!J55</f>
        <v>120</v>
      </c>
      <c r="E62" s="184"/>
      <c r="F62" s="187" t="s">
        <v>236</v>
      </c>
      <c r="G62" s="74"/>
      <c r="I62" s="73"/>
    </row>
    <row r="63" spans="1:9" s="72" customFormat="1" ht="24.9" customHeight="1" x14ac:dyDescent="0.25">
      <c r="A63" s="185"/>
      <c r="B63" s="183" t="s">
        <v>20</v>
      </c>
      <c r="C63" s="184">
        <f>'[1]STC thẩm định'!I56</f>
        <v>480</v>
      </c>
      <c r="D63" s="184">
        <f>'[1]STC thẩm định'!J56</f>
        <v>480</v>
      </c>
      <c r="E63" s="184"/>
      <c r="F63" s="187" t="s">
        <v>37</v>
      </c>
      <c r="G63" s="74"/>
      <c r="I63" s="73"/>
    </row>
    <row r="64" spans="1:9" s="72" customFormat="1" ht="24.9" customHeight="1" x14ac:dyDescent="0.25">
      <c r="A64" s="185"/>
      <c r="B64" s="183" t="s">
        <v>134</v>
      </c>
      <c r="C64" s="184">
        <f>'[1]STC thẩm định'!I57</f>
        <v>330</v>
      </c>
      <c r="D64" s="184">
        <f>'[1]STC thẩm định'!J57</f>
        <v>330</v>
      </c>
      <c r="E64" s="184"/>
      <c r="F64" s="187" t="s">
        <v>37</v>
      </c>
      <c r="G64" s="74"/>
      <c r="I64" s="73"/>
    </row>
    <row r="65" spans="1:9" s="72" customFormat="1" ht="24.9" customHeight="1" x14ac:dyDescent="0.25">
      <c r="A65" s="185"/>
      <c r="B65" s="183" t="s">
        <v>133</v>
      </c>
      <c r="C65" s="184">
        <f>'[1]STC thẩm định'!I58</f>
        <v>195</v>
      </c>
      <c r="D65" s="184">
        <f>'[1]STC thẩm định'!J58</f>
        <v>195</v>
      </c>
      <c r="E65" s="184"/>
      <c r="F65" s="187" t="s">
        <v>132</v>
      </c>
      <c r="G65" s="74"/>
      <c r="I65" s="73"/>
    </row>
    <row r="66" spans="1:9" s="72" customFormat="1" ht="24.9" customHeight="1" x14ac:dyDescent="0.25">
      <c r="A66" s="185"/>
      <c r="B66" s="183" t="s">
        <v>22</v>
      </c>
      <c r="C66" s="184">
        <f>'[1]STC thẩm định'!I59</f>
        <v>350</v>
      </c>
      <c r="D66" s="184">
        <f>'[1]STC thẩm định'!J59</f>
        <v>350</v>
      </c>
      <c r="E66" s="184"/>
      <c r="F66" s="187" t="s">
        <v>37</v>
      </c>
      <c r="G66" s="74"/>
      <c r="I66" s="73"/>
    </row>
    <row r="67" spans="1:9" s="72" customFormat="1" ht="24.9" customHeight="1" x14ac:dyDescent="0.25">
      <c r="A67" s="185"/>
      <c r="B67" s="183" t="s">
        <v>21</v>
      </c>
      <c r="C67" s="184">
        <f>'[1]STC thẩm định'!I60</f>
        <v>280</v>
      </c>
      <c r="D67" s="184">
        <f>'[1]STC thẩm định'!J60</f>
        <v>280</v>
      </c>
      <c r="E67" s="184"/>
      <c r="F67" s="187" t="s">
        <v>37</v>
      </c>
      <c r="G67" s="74"/>
      <c r="I67" s="73"/>
    </row>
    <row r="68" spans="1:9" s="72" customFormat="1" ht="96.75" customHeight="1" x14ac:dyDescent="0.25">
      <c r="A68" s="188" t="s">
        <v>70</v>
      </c>
      <c r="B68" s="189" t="s">
        <v>150</v>
      </c>
      <c r="C68" s="182">
        <f>SUBTOTAL(9,C69:C106)</f>
        <v>12600</v>
      </c>
      <c r="D68" s="182">
        <f>SUBTOTAL(9,D69:D106)</f>
        <v>7500</v>
      </c>
      <c r="E68" s="182">
        <f>SUBTOTAL(9,E69:E106)</f>
        <v>5100</v>
      </c>
      <c r="F68" s="196"/>
      <c r="G68" s="74"/>
    </row>
    <row r="69" spans="1:9" s="80" customFormat="1" ht="34.5" customHeight="1" x14ac:dyDescent="0.3">
      <c r="A69" s="118">
        <v>1</v>
      </c>
      <c r="B69" s="200" t="s">
        <v>149</v>
      </c>
      <c r="C69" s="184">
        <f>SUBTOTAL(9,C70:C82)</f>
        <v>1200</v>
      </c>
      <c r="D69" s="184">
        <f>SUBTOTAL(9,D70:D82)</f>
        <v>630</v>
      </c>
      <c r="E69" s="184">
        <f>SUBTOTAL(9,E70:E82)</f>
        <v>570</v>
      </c>
      <c r="F69" s="201"/>
      <c r="G69" s="81"/>
    </row>
    <row r="70" spans="1:9" s="72" customFormat="1" ht="44.25" customHeight="1" x14ac:dyDescent="0.25">
      <c r="A70" s="185" t="s">
        <v>36</v>
      </c>
      <c r="B70" s="183" t="s">
        <v>137</v>
      </c>
      <c r="C70" s="184">
        <f>'[1]STC thẩm định'!I63</f>
        <v>320</v>
      </c>
      <c r="D70" s="184">
        <f>'[1]STC thẩm định'!J63</f>
        <v>150</v>
      </c>
      <c r="E70" s="184">
        <f>'[1]STC thẩm định'!K63</f>
        <v>170</v>
      </c>
      <c r="F70" s="194" t="s">
        <v>136</v>
      </c>
      <c r="G70" s="76"/>
      <c r="H70" s="73"/>
    </row>
    <row r="71" spans="1:9" s="72" customFormat="1" ht="18.75" customHeight="1" x14ac:dyDescent="0.25">
      <c r="A71" s="185" t="s">
        <v>36</v>
      </c>
      <c r="B71" s="183" t="s">
        <v>148</v>
      </c>
      <c r="C71" s="184">
        <f>'[1]STC thẩm định'!I64</f>
        <v>180</v>
      </c>
      <c r="D71" s="184">
        <f>'[1]STC thẩm định'!J64</f>
        <v>60</v>
      </c>
      <c r="E71" s="184">
        <f>'[1]STC thẩm định'!K64</f>
        <v>120</v>
      </c>
      <c r="F71" s="194" t="s">
        <v>147</v>
      </c>
      <c r="G71" s="76"/>
      <c r="H71" s="73"/>
    </row>
    <row r="72" spans="1:9" s="72" customFormat="1" ht="48.75" customHeight="1" x14ac:dyDescent="0.25">
      <c r="A72" s="185" t="s">
        <v>36</v>
      </c>
      <c r="B72" s="183" t="s">
        <v>146</v>
      </c>
      <c r="C72" s="184">
        <f>'[1]STC thẩm định'!I65</f>
        <v>70</v>
      </c>
      <c r="D72" s="184">
        <f>'[1]STC thẩm định'!J65</f>
        <v>50</v>
      </c>
      <c r="E72" s="184">
        <f>'[1]STC thẩm định'!K65</f>
        <v>20</v>
      </c>
      <c r="F72" s="194" t="s">
        <v>145</v>
      </c>
      <c r="G72" s="76"/>
      <c r="H72" s="73"/>
    </row>
    <row r="73" spans="1:9" s="72" customFormat="1" ht="32.25" customHeight="1" x14ac:dyDescent="0.25">
      <c r="A73" s="185" t="s">
        <v>36</v>
      </c>
      <c r="B73" s="183" t="s">
        <v>94</v>
      </c>
      <c r="C73" s="184">
        <f>'[1]STC thẩm định'!I66</f>
        <v>100</v>
      </c>
      <c r="D73" s="184">
        <f>'[1]STC thẩm định'!J66</f>
        <v>50</v>
      </c>
      <c r="E73" s="184">
        <f>'[1]STC thẩm định'!K66</f>
        <v>50</v>
      </c>
      <c r="F73" s="194" t="s">
        <v>94</v>
      </c>
      <c r="G73" s="76"/>
      <c r="H73" s="73"/>
    </row>
    <row r="74" spans="1:9" s="72" customFormat="1" ht="45.75" customHeight="1" x14ac:dyDescent="0.25">
      <c r="A74" s="185" t="s">
        <v>36</v>
      </c>
      <c r="B74" s="183" t="s">
        <v>144</v>
      </c>
      <c r="C74" s="184">
        <f>'[1]STC thẩm định'!I67</f>
        <v>100</v>
      </c>
      <c r="D74" s="184">
        <f>'[1]STC thẩm định'!J67</f>
        <v>50</v>
      </c>
      <c r="E74" s="184">
        <f>'[1]STC thẩm định'!K67</f>
        <v>50</v>
      </c>
      <c r="F74" s="194" t="s">
        <v>32</v>
      </c>
      <c r="G74" s="76"/>
      <c r="H74" s="73"/>
    </row>
    <row r="75" spans="1:9" s="72" customFormat="1" ht="24.9" customHeight="1" x14ac:dyDescent="0.25">
      <c r="A75" s="185" t="s">
        <v>36</v>
      </c>
      <c r="B75" s="183" t="s">
        <v>18</v>
      </c>
      <c r="C75" s="184">
        <f>'[1]STC thẩm định'!I68</f>
        <v>70</v>
      </c>
      <c r="D75" s="184">
        <f>'[1]STC thẩm định'!J68</f>
        <v>50</v>
      </c>
      <c r="E75" s="184">
        <f>'[1]STC thẩm định'!K68</f>
        <v>20</v>
      </c>
      <c r="F75" s="187" t="s">
        <v>37</v>
      </c>
      <c r="G75" s="76"/>
      <c r="H75" s="73"/>
    </row>
    <row r="76" spans="1:9" s="72" customFormat="1" ht="24.9" customHeight="1" x14ac:dyDescent="0.25">
      <c r="A76" s="185" t="s">
        <v>36</v>
      </c>
      <c r="B76" s="183" t="s">
        <v>19</v>
      </c>
      <c r="C76" s="184">
        <f>'[1]STC thẩm định'!I69</f>
        <v>50</v>
      </c>
      <c r="D76" s="184">
        <f>'[1]STC thẩm định'!J69</f>
        <v>30</v>
      </c>
      <c r="E76" s="184">
        <f>'[1]STC thẩm định'!K69</f>
        <v>20</v>
      </c>
      <c r="F76" s="187" t="s">
        <v>37</v>
      </c>
      <c r="G76" s="76"/>
      <c r="H76" s="73"/>
    </row>
    <row r="77" spans="1:9" s="72" customFormat="1" ht="24.9" customHeight="1" x14ac:dyDescent="0.25">
      <c r="A77" s="185" t="s">
        <v>36</v>
      </c>
      <c r="B77" s="183" t="s">
        <v>235</v>
      </c>
      <c r="C77" s="184">
        <f>'[1]STC thẩm định'!I70</f>
        <v>40</v>
      </c>
      <c r="D77" s="184">
        <f>'[1]STC thẩm định'!J70</f>
        <v>20</v>
      </c>
      <c r="E77" s="184">
        <f>'[1]STC thẩm định'!K70</f>
        <v>20</v>
      </c>
      <c r="F77" s="202" t="s">
        <v>236</v>
      </c>
      <c r="G77" s="76"/>
      <c r="H77" s="73"/>
    </row>
    <row r="78" spans="1:9" s="72" customFormat="1" ht="24.9" customHeight="1" x14ac:dyDescent="0.25">
      <c r="A78" s="185" t="s">
        <v>36</v>
      </c>
      <c r="B78" s="183" t="s">
        <v>20</v>
      </c>
      <c r="C78" s="184">
        <f>'[1]STC thẩm định'!I71</f>
        <v>70</v>
      </c>
      <c r="D78" s="184">
        <f>'[1]STC thẩm định'!J71</f>
        <v>50</v>
      </c>
      <c r="E78" s="184">
        <f>'[1]STC thẩm định'!K71</f>
        <v>20</v>
      </c>
      <c r="F78" s="187" t="s">
        <v>37</v>
      </c>
      <c r="G78" s="76"/>
      <c r="H78" s="73"/>
    </row>
    <row r="79" spans="1:9" s="72" customFormat="1" ht="24.9" customHeight="1" x14ac:dyDescent="0.25">
      <c r="A79" s="185" t="s">
        <v>36</v>
      </c>
      <c r="B79" s="183" t="s">
        <v>134</v>
      </c>
      <c r="C79" s="184">
        <f>'[1]STC thẩm định'!I72</f>
        <v>50</v>
      </c>
      <c r="D79" s="184">
        <f>'[1]STC thẩm định'!J72</f>
        <v>30</v>
      </c>
      <c r="E79" s="184">
        <f>'[1]STC thẩm định'!K72</f>
        <v>20</v>
      </c>
      <c r="F79" s="187" t="s">
        <v>37</v>
      </c>
      <c r="G79" s="76"/>
      <c r="H79" s="73"/>
    </row>
    <row r="80" spans="1:9" s="72" customFormat="1" ht="24.9" customHeight="1" x14ac:dyDescent="0.25">
      <c r="A80" s="185" t="s">
        <v>36</v>
      </c>
      <c r="B80" s="183" t="s">
        <v>133</v>
      </c>
      <c r="C80" s="184">
        <f>'[1]STC thẩm định'!I73</f>
        <v>50</v>
      </c>
      <c r="D80" s="184">
        <f>'[1]STC thẩm định'!J73</f>
        <v>30</v>
      </c>
      <c r="E80" s="184">
        <f>'[1]STC thẩm định'!K73</f>
        <v>20</v>
      </c>
      <c r="F80" s="187" t="s">
        <v>132</v>
      </c>
      <c r="G80" s="76"/>
      <c r="H80" s="73"/>
    </row>
    <row r="81" spans="1:8" s="72" customFormat="1" ht="24.9" customHeight="1" x14ac:dyDescent="0.25">
      <c r="A81" s="185" t="s">
        <v>36</v>
      </c>
      <c r="B81" s="183" t="s">
        <v>22</v>
      </c>
      <c r="C81" s="184">
        <f>'[1]STC thẩm định'!I74</f>
        <v>50</v>
      </c>
      <c r="D81" s="184">
        <f>'[1]STC thẩm định'!J74</f>
        <v>30</v>
      </c>
      <c r="E81" s="184">
        <f>'[1]STC thẩm định'!K74</f>
        <v>20</v>
      </c>
      <c r="F81" s="187" t="s">
        <v>37</v>
      </c>
      <c r="G81" s="76"/>
      <c r="H81" s="73"/>
    </row>
    <row r="82" spans="1:8" s="72" customFormat="1" ht="24.9" customHeight="1" x14ac:dyDescent="0.25">
      <c r="A82" s="185" t="s">
        <v>36</v>
      </c>
      <c r="B82" s="183" t="s">
        <v>21</v>
      </c>
      <c r="C82" s="184">
        <f>'[1]STC thẩm định'!I75</f>
        <v>50</v>
      </c>
      <c r="D82" s="184">
        <f>'[1]STC thẩm định'!J75</f>
        <v>30</v>
      </c>
      <c r="E82" s="184">
        <f>'[1]STC thẩm định'!K75</f>
        <v>20</v>
      </c>
      <c r="F82" s="187" t="s">
        <v>37</v>
      </c>
      <c r="G82" s="76"/>
      <c r="H82" s="73"/>
    </row>
    <row r="83" spans="1:8" s="77" customFormat="1" ht="34.5" customHeight="1" x14ac:dyDescent="0.25">
      <c r="A83" s="185">
        <v>2</v>
      </c>
      <c r="B83" s="183" t="s">
        <v>143</v>
      </c>
      <c r="C83" s="184">
        <f>SUBTOTAL(9,C84:C95)</f>
        <v>6310</v>
      </c>
      <c r="D83" s="184">
        <f>SUBTOTAL(9,D84:D95)</f>
        <v>5670</v>
      </c>
      <c r="E83" s="184">
        <f>SUBTOTAL(9,E84:E95)</f>
        <v>640</v>
      </c>
      <c r="F83" s="203"/>
      <c r="G83" s="79"/>
      <c r="H83" s="78"/>
    </row>
    <row r="84" spans="1:8" s="72" customFormat="1" ht="50.25" customHeight="1" x14ac:dyDescent="0.25">
      <c r="A84" s="185" t="s">
        <v>36</v>
      </c>
      <c r="B84" s="183" t="s">
        <v>142</v>
      </c>
      <c r="C84" s="184">
        <f>'[1]STC thẩm định'!I77</f>
        <v>1750</v>
      </c>
      <c r="D84" s="184">
        <f>'[1]STC thẩm định'!J77</f>
        <v>1750</v>
      </c>
      <c r="E84" s="184"/>
      <c r="F84" s="194" t="s">
        <v>142</v>
      </c>
      <c r="G84" s="76"/>
      <c r="H84" s="73"/>
    </row>
    <row r="85" spans="1:8" s="72" customFormat="1" ht="32.25" customHeight="1" x14ac:dyDescent="0.25">
      <c r="A85" s="185" t="s">
        <v>36</v>
      </c>
      <c r="B85" s="183" t="s">
        <v>141</v>
      </c>
      <c r="C85" s="184">
        <f>'[1]STC thẩm định'!I78</f>
        <v>200</v>
      </c>
      <c r="D85" s="184">
        <f>'[1]STC thẩm định'!J78</f>
        <v>200</v>
      </c>
      <c r="E85" s="184"/>
      <c r="F85" s="194" t="s">
        <v>141</v>
      </c>
      <c r="G85" s="76"/>
      <c r="H85" s="73"/>
    </row>
    <row r="86" spans="1:8" s="72" customFormat="1" ht="52.5" customHeight="1" x14ac:dyDescent="0.3">
      <c r="A86" s="185" t="s">
        <v>36</v>
      </c>
      <c r="B86" s="183" t="s">
        <v>140</v>
      </c>
      <c r="C86" s="184">
        <f>'[1]STC thẩm định'!I79</f>
        <v>2100</v>
      </c>
      <c r="D86" s="184">
        <f>'[1]STC thẩm định'!J79</f>
        <v>1940</v>
      </c>
      <c r="E86" s="184">
        <f>'[1]STC thẩm định'!K79</f>
        <v>160</v>
      </c>
      <c r="F86" s="194" t="s">
        <v>139</v>
      </c>
      <c r="G86" s="99"/>
      <c r="H86" s="73"/>
    </row>
    <row r="87" spans="1:8" s="72" customFormat="1" ht="51" customHeight="1" x14ac:dyDescent="0.25">
      <c r="A87" s="185" t="s">
        <v>36</v>
      </c>
      <c r="B87" s="183" t="s">
        <v>137</v>
      </c>
      <c r="C87" s="184">
        <f>'[1]STC thẩm định'!I80</f>
        <v>980</v>
      </c>
      <c r="D87" s="184">
        <f>'[1]STC thẩm định'!J80</f>
        <v>500</v>
      </c>
      <c r="E87" s="184">
        <f>'[1]STC thẩm định'!K80</f>
        <v>480</v>
      </c>
      <c r="F87" s="194" t="s">
        <v>136</v>
      </c>
      <c r="G87" s="76"/>
      <c r="H87" s="73"/>
    </row>
    <row r="88" spans="1:8" s="72" customFormat="1" ht="24.9" customHeight="1" x14ac:dyDescent="0.25">
      <c r="A88" s="185" t="s">
        <v>36</v>
      </c>
      <c r="B88" s="183" t="s">
        <v>18</v>
      </c>
      <c r="C88" s="184">
        <f>'[1]STC thẩm định'!I81</f>
        <v>240</v>
      </c>
      <c r="D88" s="184">
        <f>'[1]STC thẩm định'!J81</f>
        <v>240</v>
      </c>
      <c r="E88" s="184"/>
      <c r="F88" s="187" t="s">
        <v>37</v>
      </c>
      <c r="G88" s="76"/>
      <c r="H88" s="73"/>
    </row>
    <row r="89" spans="1:8" s="72" customFormat="1" ht="24.9" customHeight="1" x14ac:dyDescent="0.25">
      <c r="A89" s="185" t="s">
        <v>36</v>
      </c>
      <c r="B89" s="183" t="s">
        <v>19</v>
      </c>
      <c r="C89" s="184">
        <f>'[1]STC thẩm định'!I82</f>
        <v>140</v>
      </c>
      <c r="D89" s="184">
        <f>'[1]STC thẩm định'!J82</f>
        <v>140</v>
      </c>
      <c r="E89" s="184"/>
      <c r="F89" s="187" t="s">
        <v>37</v>
      </c>
      <c r="G89" s="76"/>
      <c r="H89" s="73"/>
    </row>
    <row r="90" spans="1:8" s="72" customFormat="1" ht="24.9" customHeight="1" x14ac:dyDescent="0.25">
      <c r="A90" s="185" t="s">
        <v>36</v>
      </c>
      <c r="B90" s="183" t="s">
        <v>235</v>
      </c>
      <c r="C90" s="184">
        <f>'[1]STC thẩm định'!I83</f>
        <v>60</v>
      </c>
      <c r="D90" s="184">
        <f>'[1]STC thẩm định'!J83</f>
        <v>60</v>
      </c>
      <c r="E90" s="184"/>
      <c r="F90" s="202" t="s">
        <v>236</v>
      </c>
      <c r="G90" s="76"/>
      <c r="H90" s="73"/>
    </row>
    <row r="91" spans="1:8" s="72" customFormat="1" ht="24.9" customHeight="1" x14ac:dyDescent="0.25">
      <c r="A91" s="185" t="s">
        <v>36</v>
      </c>
      <c r="B91" s="183" t="s">
        <v>20</v>
      </c>
      <c r="C91" s="184">
        <f>'[1]STC thẩm định'!I84</f>
        <v>250</v>
      </c>
      <c r="D91" s="184">
        <f>'[1]STC thẩm định'!J84</f>
        <v>250</v>
      </c>
      <c r="E91" s="184"/>
      <c r="F91" s="187" t="s">
        <v>37</v>
      </c>
      <c r="G91" s="76"/>
      <c r="H91" s="73"/>
    </row>
    <row r="92" spans="1:8" s="72" customFormat="1" ht="24.9" customHeight="1" x14ac:dyDescent="0.25">
      <c r="A92" s="185" t="s">
        <v>36</v>
      </c>
      <c r="B92" s="183" t="s">
        <v>134</v>
      </c>
      <c r="C92" s="184">
        <f>'[1]STC thẩm định'!I85</f>
        <v>170</v>
      </c>
      <c r="D92" s="184">
        <f>'[1]STC thẩm định'!J85</f>
        <v>170</v>
      </c>
      <c r="E92" s="184"/>
      <c r="F92" s="187" t="s">
        <v>37</v>
      </c>
      <c r="G92" s="76"/>
      <c r="H92" s="73"/>
    </row>
    <row r="93" spans="1:8" s="72" customFormat="1" ht="24.9" customHeight="1" x14ac:dyDescent="0.25">
      <c r="A93" s="185" t="s">
        <v>36</v>
      </c>
      <c r="B93" s="183" t="s">
        <v>133</v>
      </c>
      <c r="C93" s="184">
        <f>'[1]STC thẩm định'!I86</f>
        <v>100</v>
      </c>
      <c r="D93" s="184">
        <f>'[1]STC thẩm định'!J86</f>
        <v>100</v>
      </c>
      <c r="E93" s="184"/>
      <c r="F93" s="187" t="s">
        <v>132</v>
      </c>
      <c r="G93" s="76"/>
      <c r="H93" s="73"/>
    </row>
    <row r="94" spans="1:8" s="72" customFormat="1" ht="24.9" customHeight="1" x14ac:dyDescent="0.25">
      <c r="A94" s="185" t="s">
        <v>36</v>
      </c>
      <c r="B94" s="183" t="s">
        <v>22</v>
      </c>
      <c r="C94" s="184">
        <f>'[1]STC thẩm định'!I87</f>
        <v>180</v>
      </c>
      <c r="D94" s="184">
        <f>'[1]STC thẩm định'!J87</f>
        <v>180</v>
      </c>
      <c r="E94" s="184"/>
      <c r="F94" s="187" t="s">
        <v>37</v>
      </c>
      <c r="G94" s="76"/>
      <c r="H94" s="73"/>
    </row>
    <row r="95" spans="1:8" s="72" customFormat="1" ht="24.9" customHeight="1" x14ac:dyDescent="0.25">
      <c r="A95" s="185" t="s">
        <v>36</v>
      </c>
      <c r="B95" s="183" t="s">
        <v>21</v>
      </c>
      <c r="C95" s="184">
        <f>'[1]STC thẩm định'!I88</f>
        <v>140</v>
      </c>
      <c r="D95" s="184">
        <f>'[1]STC thẩm định'!J88</f>
        <v>140</v>
      </c>
      <c r="E95" s="184"/>
      <c r="F95" s="187" t="s">
        <v>37</v>
      </c>
      <c r="G95" s="76"/>
      <c r="H95" s="73"/>
    </row>
    <row r="96" spans="1:8" s="77" customFormat="1" ht="54" customHeight="1" x14ac:dyDescent="0.25">
      <c r="A96" s="185">
        <v>3</v>
      </c>
      <c r="B96" s="183" t="s">
        <v>138</v>
      </c>
      <c r="C96" s="184">
        <f>SUBTOTAL(9,C97:C105)</f>
        <v>1490</v>
      </c>
      <c r="D96" s="184">
        <f>SUBTOTAL(9,D97:D105)</f>
        <v>1200</v>
      </c>
      <c r="E96" s="184">
        <f>SUBTOTAL(9,E97:E105)</f>
        <v>290</v>
      </c>
      <c r="F96" s="203"/>
      <c r="G96" s="79"/>
      <c r="H96" s="78"/>
    </row>
    <row r="97" spans="1:9" s="72" customFormat="1" ht="31.5" customHeight="1" x14ac:dyDescent="0.25">
      <c r="A97" s="185" t="s">
        <v>36</v>
      </c>
      <c r="B97" s="186" t="s">
        <v>137</v>
      </c>
      <c r="C97" s="184">
        <f>'[1]STC thẩm định'!I90</f>
        <v>560</v>
      </c>
      <c r="D97" s="184">
        <f>'[1]STC thẩm định'!J90</f>
        <v>560</v>
      </c>
      <c r="E97" s="184"/>
      <c r="F97" s="187" t="s">
        <v>136</v>
      </c>
      <c r="G97" s="76"/>
    </row>
    <row r="98" spans="1:9" s="72" customFormat="1" ht="17.25" customHeight="1" x14ac:dyDescent="0.25">
      <c r="A98" s="185" t="s">
        <v>36</v>
      </c>
      <c r="B98" s="183" t="s">
        <v>18</v>
      </c>
      <c r="C98" s="184">
        <f>'[1]STC thẩm định'!I91</f>
        <v>175</v>
      </c>
      <c r="D98" s="184">
        <f>'[1]STC thẩm định'!J91</f>
        <v>125</v>
      </c>
      <c r="E98" s="184">
        <f>'[1]STC thẩm định'!K91</f>
        <v>50</v>
      </c>
      <c r="F98" s="187" t="s">
        <v>37</v>
      </c>
      <c r="G98" s="75"/>
      <c r="H98" s="73"/>
      <c r="I98" s="73"/>
    </row>
    <row r="99" spans="1:9" s="72" customFormat="1" ht="17.25" customHeight="1" x14ac:dyDescent="0.25">
      <c r="A99" s="185" t="s">
        <v>36</v>
      </c>
      <c r="B99" s="183" t="s">
        <v>19</v>
      </c>
      <c r="C99" s="184">
        <f>'[1]STC thẩm định'!I92</f>
        <v>100</v>
      </c>
      <c r="D99" s="184">
        <f>'[1]STC thẩm định'!J92</f>
        <v>70</v>
      </c>
      <c r="E99" s="184">
        <f>'[1]STC thẩm định'!K92</f>
        <v>30</v>
      </c>
      <c r="F99" s="187" t="s">
        <v>37</v>
      </c>
      <c r="G99" s="75"/>
      <c r="H99" s="73"/>
    </row>
    <row r="100" spans="1:9" s="72" customFormat="1" ht="17.25" customHeight="1" x14ac:dyDescent="0.25">
      <c r="A100" s="185" t="s">
        <v>36</v>
      </c>
      <c r="B100" s="183" t="s">
        <v>235</v>
      </c>
      <c r="C100" s="184">
        <f>'[1]STC thẩm định'!I93</f>
        <v>45</v>
      </c>
      <c r="D100" s="184">
        <f>'[1]STC thẩm định'!J93</f>
        <v>25</v>
      </c>
      <c r="E100" s="184">
        <f>'[1]STC thẩm định'!K93</f>
        <v>20</v>
      </c>
      <c r="F100" s="187" t="s">
        <v>236</v>
      </c>
      <c r="G100" s="75"/>
      <c r="H100" s="73"/>
    </row>
    <row r="101" spans="1:9" s="72" customFormat="1" ht="17.25" customHeight="1" x14ac:dyDescent="0.25">
      <c r="A101" s="185" t="s">
        <v>36</v>
      </c>
      <c r="B101" s="183" t="s">
        <v>20</v>
      </c>
      <c r="C101" s="184">
        <f>'[1]STC thẩm định'!I94</f>
        <v>180</v>
      </c>
      <c r="D101" s="184">
        <f>'[1]STC thẩm định'!J94</f>
        <v>130</v>
      </c>
      <c r="E101" s="184">
        <f>'[1]STC thẩm định'!K94</f>
        <v>50</v>
      </c>
      <c r="F101" s="187" t="s">
        <v>37</v>
      </c>
      <c r="G101" s="75"/>
      <c r="H101" s="73"/>
    </row>
    <row r="102" spans="1:9" s="72" customFormat="1" ht="17.25" customHeight="1" x14ac:dyDescent="0.25">
      <c r="A102" s="185" t="s">
        <v>36</v>
      </c>
      <c r="B102" s="183" t="s">
        <v>134</v>
      </c>
      <c r="C102" s="184">
        <f>'[1]STC thẩm định'!I95</f>
        <v>125</v>
      </c>
      <c r="D102" s="184">
        <f>'[1]STC thẩm định'!J95</f>
        <v>95</v>
      </c>
      <c r="E102" s="184">
        <f>'[1]STC thẩm định'!K95</f>
        <v>30</v>
      </c>
      <c r="F102" s="187" t="s">
        <v>37</v>
      </c>
      <c r="G102" s="75"/>
      <c r="H102" s="73"/>
    </row>
    <row r="103" spans="1:9" s="72" customFormat="1" ht="17.25" customHeight="1" x14ac:dyDescent="0.25">
      <c r="A103" s="185" t="s">
        <v>36</v>
      </c>
      <c r="B103" s="183" t="s">
        <v>133</v>
      </c>
      <c r="C103" s="184">
        <f>'[1]STC thẩm định'!I96</f>
        <v>75</v>
      </c>
      <c r="D103" s="184">
        <f>'[1]STC thẩm định'!J96</f>
        <v>45</v>
      </c>
      <c r="E103" s="184">
        <f>'[1]STC thẩm định'!K96</f>
        <v>30</v>
      </c>
      <c r="F103" s="187" t="s">
        <v>132</v>
      </c>
      <c r="G103" s="75"/>
      <c r="H103" s="73"/>
    </row>
    <row r="104" spans="1:9" s="72" customFormat="1" ht="17.25" customHeight="1" x14ac:dyDescent="0.25">
      <c r="A104" s="185" t="s">
        <v>36</v>
      </c>
      <c r="B104" s="183" t="s">
        <v>22</v>
      </c>
      <c r="C104" s="184">
        <f>'[1]STC thẩm định'!I97</f>
        <v>130</v>
      </c>
      <c r="D104" s="184">
        <f>'[1]STC thẩm định'!J97</f>
        <v>80</v>
      </c>
      <c r="E104" s="184">
        <f>'[1]STC thẩm định'!K97</f>
        <v>50</v>
      </c>
      <c r="F104" s="187" t="s">
        <v>37</v>
      </c>
      <c r="G104" s="75"/>
      <c r="H104" s="73"/>
    </row>
    <row r="105" spans="1:9" s="72" customFormat="1" ht="17.25" customHeight="1" x14ac:dyDescent="0.25">
      <c r="A105" s="185" t="s">
        <v>36</v>
      </c>
      <c r="B105" s="183" t="s">
        <v>21</v>
      </c>
      <c r="C105" s="184">
        <f>'[1]STC thẩm định'!I98</f>
        <v>100</v>
      </c>
      <c r="D105" s="184">
        <f>'[1]STC thẩm định'!J98</f>
        <v>70</v>
      </c>
      <c r="E105" s="184">
        <f>'[1]STC thẩm định'!K98</f>
        <v>30</v>
      </c>
      <c r="F105" s="187" t="s">
        <v>37</v>
      </c>
      <c r="G105" s="75"/>
      <c r="H105" s="73"/>
    </row>
    <row r="106" spans="1:9" s="72" customFormat="1" ht="114.75" customHeight="1" x14ac:dyDescent="0.25">
      <c r="A106" s="185">
        <v>4</v>
      </c>
      <c r="B106" s="183" t="s">
        <v>242</v>
      </c>
      <c r="C106" s="184">
        <f>'[1]STC thẩm định'!I99</f>
        <v>3600</v>
      </c>
      <c r="D106" s="184"/>
      <c r="E106" s="184">
        <f>'[1]STC thẩm định'!K99</f>
        <v>3600</v>
      </c>
      <c r="F106" s="187" t="s">
        <v>238</v>
      </c>
      <c r="G106" s="74"/>
      <c r="I106" s="73"/>
    </row>
    <row r="107" spans="1:9" s="70" customFormat="1" ht="48" customHeight="1" x14ac:dyDescent="0.3">
      <c r="A107" s="109" t="s">
        <v>73</v>
      </c>
      <c r="B107" s="204" t="s">
        <v>131</v>
      </c>
      <c r="C107" s="182">
        <f>SUBTOTAL(9,C108:C108)</f>
        <v>5500</v>
      </c>
      <c r="D107" s="182">
        <f>SUBTOTAL(9,D108:D108)</f>
        <v>2500</v>
      </c>
      <c r="E107" s="182">
        <f>SUBTOTAL(9,E108:E108)</f>
        <v>3000</v>
      </c>
      <c r="F107" s="205"/>
      <c r="G107" s="71"/>
    </row>
    <row r="108" spans="1:9" s="70" customFormat="1" ht="99" customHeight="1" x14ac:dyDescent="0.3">
      <c r="A108" s="177"/>
      <c r="B108" s="178" t="s">
        <v>130</v>
      </c>
      <c r="C108" s="179">
        <f>'[1]STC thẩm định'!I101</f>
        <v>5500</v>
      </c>
      <c r="D108" s="179">
        <f>'[1]STC thẩm định'!J101</f>
        <v>2500</v>
      </c>
      <c r="E108" s="179">
        <f>'[1]STC thẩm định'!K101</f>
        <v>3000</v>
      </c>
      <c r="F108" s="180" t="s">
        <v>129</v>
      </c>
      <c r="G108" s="71"/>
    </row>
    <row r="109" spans="1:9" ht="20.25" customHeight="1" x14ac:dyDescent="0.3"/>
  </sheetData>
  <mergeCells count="8">
    <mergeCell ref="F40:F42"/>
    <mergeCell ref="B1:F1"/>
    <mergeCell ref="A2:F2"/>
    <mergeCell ref="A3:F3"/>
    <mergeCell ref="A5:A6"/>
    <mergeCell ref="B5:B6"/>
    <mergeCell ref="C5:E5"/>
    <mergeCell ref="F5:F6"/>
  </mergeCells>
  <pageMargins left="0.39370078740157483" right="0.19685039370078741" top="0.43307086614173229" bottom="0.27559055118110237" header="0.31496062992125984" footer="0.31496062992125984"/>
  <pageSetup paperSize="9" scale="9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7"/>
  <sheetViews>
    <sheetView workbookViewId="0">
      <selection activeCell="B5" sqref="B5:B6"/>
    </sheetView>
  </sheetViews>
  <sheetFormatPr defaultColWidth="9.09765625" defaultRowHeight="13.8" x14ac:dyDescent="0.25"/>
  <cols>
    <col min="1" max="1" width="7.5" style="65" customWidth="1"/>
    <col min="2" max="2" width="49.8984375" style="65" customWidth="1"/>
    <col min="3" max="3" width="9" style="65" hidden="1" customWidth="1"/>
    <col min="4" max="4" width="10.19921875" style="65" hidden="1" customWidth="1"/>
    <col min="5" max="5" width="7.3984375" style="65" hidden="1" customWidth="1"/>
    <col min="6" max="6" width="15.69921875" style="65" customWidth="1"/>
    <col min="7" max="7" width="21.5" style="65" customWidth="1"/>
    <col min="8" max="16384" width="9.09765625" style="65"/>
  </cols>
  <sheetData>
    <row r="1" spans="1:8" ht="23.25" customHeight="1" x14ac:dyDescent="0.35">
      <c r="A1" s="231" t="s">
        <v>243</v>
      </c>
      <c r="B1" s="231"/>
      <c r="C1" s="231"/>
      <c r="D1" s="231"/>
      <c r="E1" s="231"/>
      <c r="F1" s="231"/>
      <c r="G1" s="231"/>
    </row>
    <row r="2" spans="1:8" ht="51.75" customHeight="1" x14ac:dyDescent="0.25">
      <c r="A2" s="230" t="s">
        <v>214</v>
      </c>
      <c r="B2" s="230"/>
      <c r="C2" s="230"/>
      <c r="D2" s="230"/>
      <c r="E2" s="230"/>
      <c r="F2" s="230"/>
      <c r="G2" s="230"/>
    </row>
    <row r="3" spans="1:8" ht="24.75" customHeight="1" x14ac:dyDescent="0.3">
      <c r="A3" s="233" t="s">
        <v>202</v>
      </c>
      <c r="B3" s="233"/>
      <c r="C3" s="233"/>
      <c r="D3" s="233"/>
      <c r="E3" s="233"/>
      <c r="F3" s="233"/>
      <c r="G3" s="233"/>
    </row>
    <row r="4" spans="1:8" ht="27" customHeight="1" x14ac:dyDescent="0.25">
      <c r="F4" s="232" t="s">
        <v>128</v>
      </c>
      <c r="G4" s="232"/>
    </row>
    <row r="5" spans="1:8" ht="43.5" customHeight="1" x14ac:dyDescent="0.25">
      <c r="A5" s="226" t="s">
        <v>2</v>
      </c>
      <c r="B5" s="226" t="s">
        <v>3</v>
      </c>
      <c r="C5" s="226" t="s">
        <v>213</v>
      </c>
      <c r="D5" s="226"/>
      <c r="E5" s="226"/>
      <c r="F5" s="226" t="s">
        <v>231</v>
      </c>
      <c r="G5" s="226" t="s">
        <v>206</v>
      </c>
    </row>
    <row r="6" spans="1:8" ht="96.75" customHeight="1" x14ac:dyDescent="0.25">
      <c r="A6" s="226"/>
      <c r="B6" s="226"/>
      <c r="C6" s="98"/>
      <c r="D6" s="98" t="s">
        <v>127</v>
      </c>
      <c r="E6" s="98" t="s">
        <v>126</v>
      </c>
      <c r="F6" s="226"/>
      <c r="G6" s="226"/>
    </row>
    <row r="7" spans="1:8" ht="29.25" customHeight="1" x14ac:dyDescent="0.3">
      <c r="A7" s="98"/>
      <c r="B7" s="98" t="s">
        <v>125</v>
      </c>
      <c r="C7" s="66">
        <f>C8+C18+C22+C30</f>
        <v>4092</v>
      </c>
      <c r="D7" s="66">
        <f>D9+D16+D19+D23+D31</f>
        <v>3720</v>
      </c>
      <c r="E7" s="66">
        <f>E9+E16+E19+E23+E31</f>
        <v>372</v>
      </c>
      <c r="F7" s="66">
        <f>F9+F16+F19+F23+F31</f>
        <v>4092</v>
      </c>
      <c r="G7" s="102"/>
    </row>
    <row r="8" spans="1:8" ht="24.75" customHeight="1" x14ac:dyDescent="0.3">
      <c r="A8" s="98" t="s">
        <v>124</v>
      </c>
      <c r="B8" s="101" t="s">
        <v>123</v>
      </c>
      <c r="C8" s="66">
        <f>C9+C16</f>
        <v>1862</v>
      </c>
      <c r="D8" s="66">
        <f>D9+D16</f>
        <v>1693</v>
      </c>
      <c r="E8" s="66">
        <f>E9+E16</f>
        <v>169</v>
      </c>
      <c r="F8" s="66">
        <f>F9+F16</f>
        <v>1862</v>
      </c>
      <c r="G8" s="102"/>
    </row>
    <row r="9" spans="1:8" ht="30" customHeight="1" x14ac:dyDescent="0.25">
      <c r="A9" s="135" t="s">
        <v>15</v>
      </c>
      <c r="B9" s="136" t="s">
        <v>122</v>
      </c>
      <c r="C9" s="137">
        <f>D9+E9</f>
        <v>1761</v>
      </c>
      <c r="D9" s="138">
        <v>1601</v>
      </c>
      <c r="E9" s="138">
        <v>160</v>
      </c>
      <c r="F9" s="138">
        <f>SUM(F10:F15)</f>
        <v>1761</v>
      </c>
      <c r="G9" s="144"/>
    </row>
    <row r="10" spans="1:8" ht="20.100000000000001" customHeight="1" x14ac:dyDescent="0.25">
      <c r="A10" s="118"/>
      <c r="B10" s="128"/>
      <c r="C10" s="129"/>
      <c r="D10" s="121"/>
      <c r="E10" s="121"/>
      <c r="F10" s="121">
        <v>300</v>
      </c>
      <c r="G10" s="118" t="s">
        <v>103</v>
      </c>
      <c r="H10" s="116"/>
    </row>
    <row r="11" spans="1:8" ht="20.100000000000001" customHeight="1" x14ac:dyDescent="0.25">
      <c r="A11" s="118"/>
      <c r="B11" s="128"/>
      <c r="C11" s="129"/>
      <c r="D11" s="121"/>
      <c r="E11" s="121"/>
      <c r="F11" s="121">
        <v>300</v>
      </c>
      <c r="G11" s="118" t="s">
        <v>121</v>
      </c>
    </row>
    <row r="12" spans="1:8" ht="20.100000000000001" customHeight="1" x14ac:dyDescent="0.25">
      <c r="A12" s="118"/>
      <c r="B12" s="128"/>
      <c r="C12" s="129"/>
      <c r="D12" s="121"/>
      <c r="E12" s="121"/>
      <c r="F12" s="121">
        <v>300</v>
      </c>
      <c r="G12" s="118" t="s">
        <v>120</v>
      </c>
    </row>
    <row r="13" spans="1:8" ht="20.100000000000001" customHeight="1" x14ac:dyDescent="0.25">
      <c r="A13" s="118"/>
      <c r="B13" s="128"/>
      <c r="C13" s="129"/>
      <c r="D13" s="121"/>
      <c r="E13" s="121"/>
      <c r="F13" s="121">
        <v>300</v>
      </c>
      <c r="G13" s="118" t="s">
        <v>119</v>
      </c>
    </row>
    <row r="14" spans="1:8" ht="20.100000000000001" customHeight="1" x14ac:dyDescent="0.25">
      <c r="A14" s="118"/>
      <c r="B14" s="128"/>
      <c r="C14" s="129"/>
      <c r="D14" s="121"/>
      <c r="E14" s="121"/>
      <c r="F14" s="121">
        <v>261</v>
      </c>
      <c r="G14" s="118" t="s">
        <v>100</v>
      </c>
    </row>
    <row r="15" spans="1:8" ht="20.100000000000001" customHeight="1" x14ac:dyDescent="0.3">
      <c r="A15" s="118"/>
      <c r="B15" s="122"/>
      <c r="C15" s="123"/>
      <c r="D15" s="121"/>
      <c r="E15" s="121"/>
      <c r="F15" s="121">
        <v>300</v>
      </c>
      <c r="G15" s="132" t="s">
        <v>99</v>
      </c>
    </row>
    <row r="16" spans="1:8" ht="33.75" customHeight="1" x14ac:dyDescent="0.25">
      <c r="A16" s="118" t="s">
        <v>24</v>
      </c>
      <c r="B16" s="128" t="s">
        <v>118</v>
      </c>
      <c r="C16" s="120">
        <f>D16+E16</f>
        <v>101</v>
      </c>
      <c r="D16" s="121">
        <v>92</v>
      </c>
      <c r="E16" s="121">
        <v>9</v>
      </c>
      <c r="F16" s="121">
        <v>101</v>
      </c>
      <c r="G16" s="145"/>
    </row>
    <row r="17" spans="1:8" s="125" customFormat="1" ht="30.75" customHeight="1" x14ac:dyDescent="0.3">
      <c r="A17" s="118"/>
      <c r="B17" s="124" t="s">
        <v>117</v>
      </c>
      <c r="C17" s="130"/>
      <c r="D17" s="121"/>
      <c r="E17" s="121"/>
      <c r="F17" s="121">
        <v>101</v>
      </c>
      <c r="G17" s="103" t="s">
        <v>103</v>
      </c>
    </row>
    <row r="18" spans="1:8" ht="30" customHeight="1" x14ac:dyDescent="0.25">
      <c r="A18" s="109" t="s">
        <v>116</v>
      </c>
      <c r="B18" s="110" t="s">
        <v>106</v>
      </c>
      <c r="C18" s="111">
        <f>C19</f>
        <v>253</v>
      </c>
      <c r="D18" s="111">
        <f>D19</f>
        <v>230</v>
      </c>
      <c r="E18" s="111">
        <f>E19</f>
        <v>23</v>
      </c>
      <c r="F18" s="111">
        <f>F19</f>
        <v>253</v>
      </c>
      <c r="G18" s="112"/>
    </row>
    <row r="19" spans="1:8" s="117" customFormat="1" ht="38.25" customHeight="1" x14ac:dyDescent="0.25">
      <c r="A19" s="118"/>
      <c r="B19" s="128" t="s">
        <v>115</v>
      </c>
      <c r="C19" s="120">
        <f>C20+C21</f>
        <v>253</v>
      </c>
      <c r="D19" s="120">
        <f>D20+D21</f>
        <v>230</v>
      </c>
      <c r="E19" s="120">
        <f>E20+E21</f>
        <v>23</v>
      </c>
      <c r="F19" s="121">
        <f>F20+F21</f>
        <v>253</v>
      </c>
      <c r="G19" s="146"/>
    </row>
    <row r="20" spans="1:8" s="117" customFormat="1" ht="55.5" customHeight="1" x14ac:dyDescent="0.25">
      <c r="A20" s="118"/>
      <c r="B20" s="119" t="s">
        <v>114</v>
      </c>
      <c r="C20" s="120">
        <f>D20+E20</f>
        <v>21</v>
      </c>
      <c r="D20" s="121">
        <v>19</v>
      </c>
      <c r="E20" s="121">
        <v>2</v>
      </c>
      <c r="F20" s="121">
        <v>21</v>
      </c>
      <c r="G20" s="118" t="s">
        <v>207</v>
      </c>
    </row>
    <row r="21" spans="1:8" s="117" customFormat="1" ht="47.25" customHeight="1" x14ac:dyDescent="0.25">
      <c r="A21" s="118"/>
      <c r="B21" s="124" t="s">
        <v>113</v>
      </c>
      <c r="C21" s="120">
        <f>D21+E21</f>
        <v>232</v>
      </c>
      <c r="D21" s="121">
        <v>211</v>
      </c>
      <c r="E21" s="121">
        <v>21</v>
      </c>
      <c r="F21" s="121">
        <v>232</v>
      </c>
      <c r="G21" s="118" t="s">
        <v>207</v>
      </c>
      <c r="H21" s="131"/>
    </row>
    <row r="22" spans="1:8" ht="30" customHeight="1" x14ac:dyDescent="0.25">
      <c r="A22" s="109" t="s">
        <v>112</v>
      </c>
      <c r="B22" s="110" t="s">
        <v>111</v>
      </c>
      <c r="C22" s="111">
        <f>C23</f>
        <v>781</v>
      </c>
      <c r="D22" s="111">
        <f>D23</f>
        <v>710</v>
      </c>
      <c r="E22" s="111">
        <f>E23</f>
        <v>71</v>
      </c>
      <c r="F22" s="111">
        <f>F23</f>
        <v>781</v>
      </c>
      <c r="G22" s="112"/>
    </row>
    <row r="23" spans="1:8" s="117" customFormat="1" ht="34.5" customHeight="1" x14ac:dyDescent="0.25">
      <c r="A23" s="118"/>
      <c r="B23" s="128" t="s">
        <v>110</v>
      </c>
      <c r="C23" s="120">
        <f>D23+E23</f>
        <v>781</v>
      </c>
      <c r="D23" s="121">
        <f>D24+D25</f>
        <v>710</v>
      </c>
      <c r="E23" s="121">
        <f>E24+E25</f>
        <v>71</v>
      </c>
      <c r="F23" s="121">
        <f>F24+F25</f>
        <v>781</v>
      </c>
      <c r="G23" s="146"/>
      <c r="H23" s="131"/>
    </row>
    <row r="24" spans="1:8" s="117" customFormat="1" ht="34.5" customHeight="1" x14ac:dyDescent="0.25">
      <c r="A24" s="118"/>
      <c r="B24" s="124" t="s">
        <v>109</v>
      </c>
      <c r="C24" s="126">
        <f>D24+E24</f>
        <v>612</v>
      </c>
      <c r="D24" s="127">
        <v>556</v>
      </c>
      <c r="E24" s="127">
        <v>56</v>
      </c>
      <c r="F24" s="127">
        <v>612</v>
      </c>
      <c r="G24" s="118" t="s">
        <v>208</v>
      </c>
    </row>
    <row r="25" spans="1:8" s="117" customFormat="1" ht="24.9" customHeight="1" x14ac:dyDescent="0.25">
      <c r="A25" s="118"/>
      <c r="B25" s="124" t="s">
        <v>108</v>
      </c>
      <c r="C25" s="126">
        <f>D25+E25</f>
        <v>169</v>
      </c>
      <c r="D25" s="127">
        <v>154</v>
      </c>
      <c r="E25" s="127">
        <v>15</v>
      </c>
      <c r="F25" s="127">
        <f>F26+F27+F28+F29</f>
        <v>169</v>
      </c>
      <c r="G25" s="147"/>
    </row>
    <row r="26" spans="1:8" s="117" customFormat="1" ht="39" customHeight="1" x14ac:dyDescent="0.3">
      <c r="A26" s="118"/>
      <c r="B26" s="122"/>
      <c r="C26" s="123"/>
      <c r="D26" s="121"/>
      <c r="E26" s="121"/>
      <c r="F26" s="121">
        <v>109</v>
      </c>
      <c r="G26" s="118" t="s">
        <v>207</v>
      </c>
    </row>
    <row r="27" spans="1:8" s="117" customFormat="1" ht="39" customHeight="1" x14ac:dyDescent="0.3">
      <c r="A27" s="118"/>
      <c r="B27" s="122"/>
      <c r="C27" s="123"/>
      <c r="D27" s="121"/>
      <c r="E27" s="121"/>
      <c r="F27" s="121">
        <v>20</v>
      </c>
      <c r="G27" s="118" t="s">
        <v>208</v>
      </c>
    </row>
    <row r="28" spans="1:8" ht="24.9" customHeight="1" x14ac:dyDescent="0.3">
      <c r="A28" s="103"/>
      <c r="B28" s="113"/>
      <c r="C28" s="108"/>
      <c r="D28" s="106"/>
      <c r="E28" s="106"/>
      <c r="F28" s="107">
        <v>20</v>
      </c>
      <c r="G28" s="133" t="s">
        <v>85</v>
      </c>
    </row>
    <row r="29" spans="1:8" ht="24.9" customHeight="1" x14ac:dyDescent="0.3">
      <c r="A29" s="103"/>
      <c r="B29" s="113"/>
      <c r="C29" s="108"/>
      <c r="D29" s="106"/>
      <c r="E29" s="106"/>
      <c r="F29" s="107">
        <v>20</v>
      </c>
      <c r="G29" s="133" t="s">
        <v>102</v>
      </c>
    </row>
    <row r="30" spans="1:8" ht="30" customHeight="1" x14ac:dyDescent="0.25">
      <c r="A30" s="109" t="s">
        <v>107</v>
      </c>
      <c r="B30" s="110" t="s">
        <v>106</v>
      </c>
      <c r="C30" s="111">
        <v>1196</v>
      </c>
      <c r="D30" s="111">
        <f>D31</f>
        <v>1087</v>
      </c>
      <c r="E30" s="111">
        <f>E31</f>
        <v>109</v>
      </c>
      <c r="F30" s="111">
        <f>F31</f>
        <v>1196</v>
      </c>
      <c r="G30" s="112"/>
    </row>
    <row r="31" spans="1:8" ht="37.5" customHeight="1" x14ac:dyDescent="0.25">
      <c r="A31" s="109"/>
      <c r="B31" s="128" t="s">
        <v>105</v>
      </c>
      <c r="C31" s="120">
        <f>C32+C42</f>
        <v>1196</v>
      </c>
      <c r="D31" s="120">
        <f>D32+D42</f>
        <v>1087</v>
      </c>
      <c r="E31" s="120">
        <f>E32+E42</f>
        <v>109</v>
      </c>
      <c r="F31" s="121">
        <f>F32+F42</f>
        <v>1196</v>
      </c>
      <c r="G31" s="148"/>
    </row>
    <row r="32" spans="1:8" s="96" customFormat="1" ht="20.100000000000001" customHeight="1" x14ac:dyDescent="0.3">
      <c r="A32" s="103"/>
      <c r="B32" s="124" t="s">
        <v>104</v>
      </c>
      <c r="C32" s="127">
        <f>D32+E32</f>
        <v>781</v>
      </c>
      <c r="D32" s="127">
        <v>710</v>
      </c>
      <c r="E32" s="127">
        <v>71</v>
      </c>
      <c r="F32" s="127">
        <f>SUM(F33:F41)</f>
        <v>781</v>
      </c>
      <c r="G32" s="112"/>
    </row>
    <row r="33" spans="1:7" s="96" customFormat="1" ht="52.5" customHeight="1" x14ac:dyDescent="0.3">
      <c r="A33" s="103"/>
      <c r="B33" s="113"/>
      <c r="C33" s="106"/>
      <c r="D33" s="106"/>
      <c r="E33" s="106"/>
      <c r="F33" s="107">
        <v>501</v>
      </c>
      <c r="G33" s="103" t="s">
        <v>207</v>
      </c>
    </row>
    <row r="34" spans="1:7" s="96" customFormat="1" ht="30" customHeight="1" x14ac:dyDescent="0.3">
      <c r="A34" s="103"/>
      <c r="B34" s="104"/>
      <c r="C34" s="105"/>
      <c r="D34" s="106"/>
      <c r="E34" s="106"/>
      <c r="F34" s="107">
        <v>40</v>
      </c>
      <c r="G34" s="103" t="s">
        <v>103</v>
      </c>
    </row>
    <row r="35" spans="1:7" s="96" customFormat="1" ht="30" customHeight="1" x14ac:dyDescent="0.3">
      <c r="A35" s="103"/>
      <c r="B35" s="113"/>
      <c r="C35" s="114"/>
      <c r="D35" s="106"/>
      <c r="E35" s="106"/>
      <c r="F35" s="107">
        <v>40</v>
      </c>
      <c r="G35" s="133" t="s">
        <v>85</v>
      </c>
    </row>
    <row r="36" spans="1:7" s="96" customFormat="1" ht="30" customHeight="1" x14ac:dyDescent="0.3">
      <c r="A36" s="103"/>
      <c r="B36" s="113"/>
      <c r="C36" s="114"/>
      <c r="D36" s="106"/>
      <c r="E36" s="106"/>
      <c r="F36" s="107">
        <v>30</v>
      </c>
      <c r="G36" s="133" t="s">
        <v>102</v>
      </c>
    </row>
    <row r="37" spans="1:7" s="96" customFormat="1" ht="30" customHeight="1" x14ac:dyDescent="0.3">
      <c r="A37" s="103"/>
      <c r="B37" s="113"/>
      <c r="C37" s="114"/>
      <c r="D37" s="106"/>
      <c r="E37" s="106"/>
      <c r="F37" s="107">
        <v>40</v>
      </c>
      <c r="G37" s="103" t="s">
        <v>210</v>
      </c>
    </row>
    <row r="38" spans="1:7" s="96" customFormat="1" ht="30" customHeight="1" x14ac:dyDescent="0.3">
      <c r="A38" s="103"/>
      <c r="B38" s="113"/>
      <c r="C38" s="114"/>
      <c r="D38" s="106"/>
      <c r="E38" s="106"/>
      <c r="F38" s="107">
        <v>40</v>
      </c>
      <c r="G38" s="103" t="s">
        <v>209</v>
      </c>
    </row>
    <row r="39" spans="1:7" s="96" customFormat="1" ht="30" customHeight="1" x14ac:dyDescent="0.3">
      <c r="A39" s="103"/>
      <c r="B39" s="113"/>
      <c r="C39" s="114"/>
      <c r="D39" s="106"/>
      <c r="E39" s="106"/>
      <c r="F39" s="107">
        <v>30</v>
      </c>
      <c r="G39" s="133" t="s">
        <v>101</v>
      </c>
    </row>
    <row r="40" spans="1:7" s="96" customFormat="1" ht="30" customHeight="1" x14ac:dyDescent="0.3">
      <c r="A40" s="103"/>
      <c r="B40" s="104"/>
      <c r="C40" s="105"/>
      <c r="D40" s="106"/>
      <c r="E40" s="106"/>
      <c r="F40" s="107">
        <v>30</v>
      </c>
      <c r="G40" s="103" t="s">
        <v>100</v>
      </c>
    </row>
    <row r="41" spans="1:7" s="96" customFormat="1" ht="30" customHeight="1" x14ac:dyDescent="0.3">
      <c r="A41" s="103"/>
      <c r="B41" s="128"/>
      <c r="C41" s="115"/>
      <c r="D41" s="106"/>
      <c r="E41" s="106"/>
      <c r="F41" s="107">
        <v>30</v>
      </c>
      <c r="G41" s="118" t="s">
        <v>99</v>
      </c>
    </row>
    <row r="42" spans="1:7" s="96" customFormat="1" ht="24.9" customHeight="1" x14ac:dyDescent="0.3">
      <c r="A42" s="103"/>
      <c r="B42" s="119" t="s">
        <v>98</v>
      </c>
      <c r="C42" s="126">
        <f>D42+E42</f>
        <v>415</v>
      </c>
      <c r="D42" s="127">
        <v>377</v>
      </c>
      <c r="E42" s="127">
        <v>38</v>
      </c>
      <c r="F42" s="127">
        <f>F43+F44+F45+F46+F47</f>
        <v>415</v>
      </c>
      <c r="G42" s="134"/>
    </row>
    <row r="43" spans="1:7" s="96" customFormat="1" ht="30" customHeight="1" x14ac:dyDescent="0.3">
      <c r="A43" s="103"/>
      <c r="B43" s="113"/>
      <c r="C43" s="114"/>
      <c r="D43" s="106"/>
      <c r="E43" s="106"/>
      <c r="F43" s="107">
        <v>255</v>
      </c>
      <c r="G43" s="103" t="s">
        <v>211</v>
      </c>
    </row>
    <row r="44" spans="1:7" s="96" customFormat="1" ht="30" customHeight="1" x14ac:dyDescent="0.3">
      <c r="A44" s="103"/>
      <c r="B44" s="113"/>
      <c r="C44" s="114"/>
      <c r="D44" s="106"/>
      <c r="E44" s="106"/>
      <c r="F44" s="107">
        <v>20</v>
      </c>
      <c r="G44" s="103" t="s">
        <v>212</v>
      </c>
    </row>
    <row r="45" spans="1:7" s="96" customFormat="1" ht="30" customHeight="1" x14ac:dyDescent="0.3">
      <c r="A45" s="103"/>
      <c r="B45" s="104"/>
      <c r="C45" s="105"/>
      <c r="D45" s="106"/>
      <c r="E45" s="106"/>
      <c r="F45" s="107">
        <v>100</v>
      </c>
      <c r="G45" s="103" t="s">
        <v>97</v>
      </c>
    </row>
    <row r="46" spans="1:7" s="96" customFormat="1" ht="30" customHeight="1" x14ac:dyDescent="0.3">
      <c r="A46" s="103"/>
      <c r="B46" s="104"/>
      <c r="C46" s="105"/>
      <c r="D46" s="106"/>
      <c r="E46" s="106"/>
      <c r="F46" s="107">
        <v>20</v>
      </c>
      <c r="G46" s="103" t="s">
        <v>96</v>
      </c>
    </row>
    <row r="47" spans="1:7" s="96" customFormat="1" ht="30" customHeight="1" x14ac:dyDescent="0.3">
      <c r="A47" s="139"/>
      <c r="B47" s="140"/>
      <c r="C47" s="141"/>
      <c r="D47" s="142"/>
      <c r="E47" s="142"/>
      <c r="F47" s="143">
        <v>20</v>
      </c>
      <c r="G47" s="139" t="s">
        <v>210</v>
      </c>
    </row>
  </sheetData>
  <mergeCells count="9">
    <mergeCell ref="A2:G2"/>
    <mergeCell ref="A1:G1"/>
    <mergeCell ref="F4:G4"/>
    <mergeCell ref="A3:G3"/>
    <mergeCell ref="A5:A6"/>
    <mergeCell ref="B5:B6"/>
    <mergeCell ref="C5:E5"/>
    <mergeCell ref="F5:F6"/>
    <mergeCell ref="G5:G6"/>
  </mergeCells>
  <pageMargins left="0.73" right="0" top="0.51181102362204722" bottom="0.23622047244094491" header="0.31496062992125984" footer="0.31496062992125984"/>
  <pageSetup paperSize="9" scale="90" fitToWidth="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63"/>
  <sheetViews>
    <sheetView tabSelected="1" zoomScale="120" zoomScaleNormal="120" workbookViewId="0">
      <selection activeCell="C78" sqref="C78"/>
    </sheetView>
  </sheetViews>
  <sheetFormatPr defaultColWidth="9" defaultRowHeight="15.6" x14ac:dyDescent="0.3"/>
  <cols>
    <col min="1" max="1" width="3.5" style="1" customWidth="1"/>
    <col min="2" max="2" width="29" style="1" customWidth="1"/>
    <col min="3" max="3" width="7.3984375" style="1" customWidth="1"/>
    <col min="4" max="4" width="7.19921875" style="1" customWidth="1"/>
    <col min="5" max="5" width="6.69921875" style="1" customWidth="1"/>
    <col min="6" max="6" width="5.5" style="1" customWidth="1"/>
    <col min="7" max="7" width="6.69921875" style="1" customWidth="1"/>
    <col min="8" max="8" width="6.5" style="1" customWidth="1"/>
    <col min="9" max="9" width="6.3984375" style="1" customWidth="1"/>
    <col min="10" max="10" width="6.59765625" style="1" customWidth="1"/>
    <col min="11" max="11" width="15.69921875" style="1" customWidth="1"/>
    <col min="12" max="16384" width="9" style="1"/>
  </cols>
  <sheetData>
    <row r="1" spans="1:13" ht="16.2" x14ac:dyDescent="0.35">
      <c r="A1" s="239" t="s">
        <v>244</v>
      </c>
      <c r="B1" s="239"/>
      <c r="C1" s="239"/>
      <c r="D1" s="239"/>
      <c r="E1" s="239"/>
      <c r="F1" s="239"/>
      <c r="G1" s="239"/>
      <c r="H1" s="239"/>
      <c r="I1" s="239"/>
      <c r="J1" s="239"/>
      <c r="K1" s="239"/>
    </row>
    <row r="2" spans="1:13" ht="15.75" customHeight="1" x14ac:dyDescent="0.3">
      <c r="A2" s="240" t="s">
        <v>0</v>
      </c>
      <c r="B2" s="240"/>
      <c r="C2" s="240"/>
      <c r="D2" s="240"/>
      <c r="E2" s="240"/>
      <c r="F2" s="240"/>
      <c r="G2" s="240"/>
      <c r="H2" s="240"/>
      <c r="I2" s="240"/>
      <c r="J2" s="240"/>
      <c r="K2" s="240"/>
    </row>
    <row r="3" spans="1:13" ht="15.75" customHeight="1" x14ac:dyDescent="0.3">
      <c r="A3" s="240" t="s">
        <v>1</v>
      </c>
      <c r="B3" s="240"/>
      <c r="C3" s="240"/>
      <c r="D3" s="240"/>
      <c r="E3" s="240"/>
      <c r="F3" s="240"/>
      <c r="G3" s="240"/>
      <c r="H3" s="240"/>
      <c r="I3" s="240"/>
      <c r="J3" s="240"/>
      <c r="K3" s="240"/>
    </row>
    <row r="4" spans="1:13" ht="15.75" customHeight="1" x14ac:dyDescent="0.3">
      <c r="A4" s="241" t="s">
        <v>202</v>
      </c>
      <c r="B4" s="241"/>
      <c r="C4" s="241"/>
      <c r="D4" s="241"/>
      <c r="E4" s="241"/>
      <c r="F4" s="241"/>
      <c r="G4" s="241"/>
      <c r="H4" s="241"/>
      <c r="I4" s="241"/>
      <c r="J4" s="241"/>
      <c r="K4" s="241"/>
    </row>
    <row r="5" spans="1:13" x14ac:dyDescent="0.3">
      <c r="C5" s="242"/>
      <c r="D5" s="242"/>
      <c r="E5" s="242"/>
      <c r="F5" s="242"/>
      <c r="G5" s="242"/>
      <c r="H5" s="242"/>
      <c r="I5" s="242"/>
      <c r="J5" s="242"/>
      <c r="K5" s="242"/>
    </row>
    <row r="6" spans="1:13" ht="22.5" customHeight="1" x14ac:dyDescent="0.3">
      <c r="A6" s="234" t="s">
        <v>2</v>
      </c>
      <c r="B6" s="234" t="s">
        <v>3</v>
      </c>
      <c r="C6" s="235" t="s">
        <v>4</v>
      </c>
      <c r="D6" s="236"/>
      <c r="E6" s="236"/>
      <c r="F6" s="236"/>
      <c r="G6" s="236"/>
      <c r="H6" s="236"/>
      <c r="I6" s="236"/>
      <c r="J6" s="237"/>
      <c r="K6" s="238" t="s">
        <v>5</v>
      </c>
    </row>
    <row r="7" spans="1:13" s="2" customFormat="1" ht="36.75" customHeight="1" x14ac:dyDescent="0.25">
      <c r="A7" s="234"/>
      <c r="B7" s="234"/>
      <c r="C7" s="243" t="s">
        <v>225</v>
      </c>
      <c r="D7" s="234" t="s">
        <v>6</v>
      </c>
      <c r="E7" s="234"/>
      <c r="F7" s="234"/>
      <c r="G7" s="234"/>
      <c r="H7" s="234"/>
      <c r="I7" s="234"/>
      <c r="J7" s="238" t="s">
        <v>7</v>
      </c>
      <c r="K7" s="238"/>
    </row>
    <row r="8" spans="1:13" s="2" customFormat="1" ht="52.8" x14ac:dyDescent="0.25">
      <c r="A8" s="234"/>
      <c r="B8" s="234"/>
      <c r="C8" s="243"/>
      <c r="D8" s="3" t="s">
        <v>8</v>
      </c>
      <c r="E8" s="172" t="s">
        <v>9</v>
      </c>
      <c r="F8" s="172" t="s">
        <v>10</v>
      </c>
      <c r="G8" s="172" t="s">
        <v>11</v>
      </c>
      <c r="H8" s="172" t="s">
        <v>12</v>
      </c>
      <c r="I8" s="172" t="s">
        <v>13</v>
      </c>
      <c r="J8" s="238"/>
      <c r="K8" s="238"/>
      <c r="L8" s="4"/>
    </row>
    <row r="9" spans="1:13" ht="28.5" customHeight="1" x14ac:dyDescent="0.3">
      <c r="A9" s="5"/>
      <c r="B9" s="5" t="s">
        <v>14</v>
      </c>
      <c r="C9" s="155">
        <f t="shared" ref="C9:J9" si="0">C10+C23+C29+C47+C62+C74+C90+C99+C107+C120</f>
        <v>91189.59</v>
      </c>
      <c r="D9" s="155">
        <f t="shared" si="0"/>
        <v>82899.59</v>
      </c>
      <c r="E9" s="155">
        <f t="shared" si="0"/>
        <v>5482</v>
      </c>
      <c r="F9" s="155">
        <f t="shared" si="0"/>
        <v>1793.3600000000001</v>
      </c>
      <c r="G9" s="155">
        <f t="shared" si="0"/>
        <v>3935.68</v>
      </c>
      <c r="H9" s="155">
        <f t="shared" si="0"/>
        <v>70289.55</v>
      </c>
      <c r="I9" s="155">
        <f t="shared" si="0"/>
        <v>1399</v>
      </c>
      <c r="J9" s="155">
        <f t="shared" si="0"/>
        <v>8290</v>
      </c>
      <c r="K9" s="6"/>
      <c r="L9" s="7"/>
      <c r="M9" s="7"/>
    </row>
    <row r="10" spans="1:13" ht="54.75" customHeight="1" x14ac:dyDescent="0.3">
      <c r="A10" s="8" t="s">
        <v>15</v>
      </c>
      <c r="B10" s="9" t="s">
        <v>16</v>
      </c>
      <c r="C10" s="10">
        <f>D10+J10</f>
        <v>2516</v>
      </c>
      <c r="D10" s="10">
        <f>SUM(E10:I10)</f>
        <v>2516</v>
      </c>
      <c r="E10" s="10">
        <f>E11+E17</f>
        <v>1063</v>
      </c>
      <c r="F10" s="10"/>
      <c r="G10" s="10"/>
      <c r="H10" s="10">
        <f t="shared" ref="H10:I10" si="1">H11+H17</f>
        <v>539</v>
      </c>
      <c r="I10" s="10">
        <f t="shared" si="1"/>
        <v>914</v>
      </c>
      <c r="J10" s="10"/>
      <c r="K10" s="153"/>
      <c r="L10" s="11"/>
      <c r="M10" s="7"/>
    </row>
    <row r="11" spans="1:13" s="17" customFormat="1" x14ac:dyDescent="0.3">
      <c r="A11" s="12">
        <v>1</v>
      </c>
      <c r="B11" s="13" t="s">
        <v>17</v>
      </c>
      <c r="C11" s="14">
        <f>D11+J11</f>
        <v>1602</v>
      </c>
      <c r="D11" s="14">
        <f>SUM(E11:I11)</f>
        <v>1602</v>
      </c>
      <c r="E11" s="14">
        <f>SUM(E12:E16)</f>
        <v>1063</v>
      </c>
      <c r="F11" s="14"/>
      <c r="G11" s="14"/>
      <c r="H11" s="14">
        <f t="shared" ref="H11" si="2">SUM(H12:H16)</f>
        <v>539</v>
      </c>
      <c r="I11" s="14"/>
      <c r="J11" s="14"/>
      <c r="K11" s="209" t="s">
        <v>18</v>
      </c>
      <c r="L11" s="15"/>
      <c r="M11" s="16"/>
    </row>
    <row r="12" spans="1:13" s="24" customFormat="1" x14ac:dyDescent="0.3">
      <c r="A12" s="97"/>
      <c r="B12" s="19"/>
      <c r="C12" s="20">
        <f t="shared" ref="C12:C16" si="3">D12+J12</f>
        <v>950</v>
      </c>
      <c r="D12" s="20">
        <f t="shared" ref="D12:D14" si="4">SUM(E12:I12)</f>
        <v>950</v>
      </c>
      <c r="E12" s="21">
        <v>630</v>
      </c>
      <c r="F12" s="21"/>
      <c r="G12" s="21"/>
      <c r="H12" s="21">
        <v>320</v>
      </c>
      <c r="I12" s="21"/>
      <c r="J12" s="20"/>
      <c r="K12" s="210" t="s">
        <v>19</v>
      </c>
      <c r="L12" s="22"/>
      <c r="M12" s="23"/>
    </row>
    <row r="13" spans="1:13" x14ac:dyDescent="0.3">
      <c r="A13" s="97"/>
      <c r="B13" s="25"/>
      <c r="C13" s="20">
        <f t="shared" si="3"/>
        <v>303</v>
      </c>
      <c r="D13" s="20">
        <f t="shared" si="4"/>
        <v>303</v>
      </c>
      <c r="E13" s="21">
        <v>201</v>
      </c>
      <c r="F13" s="21"/>
      <c r="G13" s="21"/>
      <c r="H13" s="21">
        <v>102</v>
      </c>
      <c r="I13" s="21"/>
      <c r="J13" s="20"/>
      <c r="K13" s="211" t="s">
        <v>20</v>
      </c>
      <c r="L13" s="22"/>
      <c r="M13" s="7"/>
    </row>
    <row r="14" spans="1:13" x14ac:dyDescent="0.3">
      <c r="A14" s="97"/>
      <c r="B14" s="26"/>
      <c r="C14" s="20">
        <f t="shared" si="3"/>
        <v>179</v>
      </c>
      <c r="D14" s="20">
        <f t="shared" si="4"/>
        <v>179</v>
      </c>
      <c r="E14" s="21">
        <v>119</v>
      </c>
      <c r="F14" s="21"/>
      <c r="G14" s="21"/>
      <c r="H14" s="21">
        <v>60</v>
      </c>
      <c r="I14" s="21"/>
      <c r="J14" s="20"/>
      <c r="K14" s="211" t="s">
        <v>21</v>
      </c>
      <c r="L14" s="22"/>
      <c r="M14" s="7"/>
    </row>
    <row r="15" spans="1:13" x14ac:dyDescent="0.3">
      <c r="A15" s="97"/>
      <c r="B15" s="26"/>
      <c r="C15" s="20">
        <f t="shared" si="3"/>
        <v>137</v>
      </c>
      <c r="D15" s="20">
        <f>SUM(E15:I15)</f>
        <v>137</v>
      </c>
      <c r="E15" s="21">
        <v>91</v>
      </c>
      <c r="F15" s="21"/>
      <c r="G15" s="21"/>
      <c r="H15" s="21">
        <v>46</v>
      </c>
      <c r="I15" s="21"/>
      <c r="J15" s="20"/>
      <c r="K15" s="211" t="s">
        <v>22</v>
      </c>
      <c r="L15" s="22"/>
      <c r="M15" s="7"/>
    </row>
    <row r="16" spans="1:13" x14ac:dyDescent="0.3">
      <c r="A16" s="97"/>
      <c r="B16" s="26"/>
      <c r="C16" s="20">
        <f t="shared" si="3"/>
        <v>33</v>
      </c>
      <c r="D16" s="20">
        <f t="shared" ref="D16" si="5">SUM(E16:I16)</f>
        <v>33</v>
      </c>
      <c r="E16" s="21">
        <v>22</v>
      </c>
      <c r="F16" s="27"/>
      <c r="G16" s="27"/>
      <c r="H16" s="21">
        <v>11</v>
      </c>
      <c r="I16" s="21"/>
      <c r="J16" s="20"/>
      <c r="K16" s="212"/>
      <c r="L16" s="22"/>
      <c r="M16" s="7"/>
    </row>
    <row r="17" spans="1:13" x14ac:dyDescent="0.3">
      <c r="A17" s="12">
        <v>2</v>
      </c>
      <c r="B17" s="13" t="s">
        <v>23</v>
      </c>
      <c r="C17" s="14">
        <f>SUM(C18:C22)</f>
        <v>914</v>
      </c>
      <c r="D17" s="14">
        <f t="shared" ref="D17:I17" si="6">SUM(D18:D22)</f>
        <v>914</v>
      </c>
      <c r="E17" s="14"/>
      <c r="F17" s="14"/>
      <c r="G17" s="14"/>
      <c r="H17" s="14"/>
      <c r="I17" s="14">
        <f t="shared" si="6"/>
        <v>914</v>
      </c>
      <c r="J17" s="14"/>
      <c r="K17" s="213"/>
      <c r="L17" s="22"/>
      <c r="M17" s="7"/>
    </row>
    <row r="18" spans="1:13" x14ac:dyDescent="0.3">
      <c r="A18" s="97"/>
      <c r="B18" s="28"/>
      <c r="C18" s="20">
        <f t="shared" ref="C18:C80" si="7">D18+J18</f>
        <v>542</v>
      </c>
      <c r="D18" s="20">
        <f t="shared" ref="D18:D22" si="8">SUM(E18:I18)</f>
        <v>542</v>
      </c>
      <c r="E18" s="21"/>
      <c r="F18" s="21"/>
      <c r="G18" s="21"/>
      <c r="H18" s="21"/>
      <c r="I18" s="21">
        <v>542</v>
      </c>
      <c r="J18" s="20"/>
      <c r="K18" s="18" t="s">
        <v>18</v>
      </c>
      <c r="M18" s="7"/>
    </row>
    <row r="19" spans="1:13" x14ac:dyDescent="0.3">
      <c r="A19" s="97"/>
      <c r="B19" s="25"/>
      <c r="C19" s="20">
        <f t="shared" si="7"/>
        <v>173</v>
      </c>
      <c r="D19" s="20">
        <f t="shared" si="8"/>
        <v>173</v>
      </c>
      <c r="E19" s="21"/>
      <c r="F19" s="21"/>
      <c r="G19" s="21"/>
      <c r="H19" s="21"/>
      <c r="I19" s="21">
        <v>173</v>
      </c>
      <c r="J19" s="20"/>
      <c r="K19" s="210" t="s">
        <v>19</v>
      </c>
      <c r="M19" s="7"/>
    </row>
    <row r="20" spans="1:13" x14ac:dyDescent="0.3">
      <c r="A20" s="97"/>
      <c r="B20" s="26"/>
      <c r="C20" s="20">
        <f t="shared" si="7"/>
        <v>102</v>
      </c>
      <c r="D20" s="20">
        <f t="shared" si="8"/>
        <v>102</v>
      </c>
      <c r="E20" s="21"/>
      <c r="F20" s="21"/>
      <c r="G20" s="21"/>
      <c r="H20" s="21"/>
      <c r="I20" s="21">
        <v>102</v>
      </c>
      <c r="J20" s="20"/>
      <c r="K20" s="211" t="s">
        <v>20</v>
      </c>
      <c r="M20" s="7"/>
    </row>
    <row r="21" spans="1:13" x14ac:dyDescent="0.3">
      <c r="A21" s="97"/>
      <c r="B21" s="26"/>
      <c r="C21" s="20">
        <f t="shared" si="7"/>
        <v>78</v>
      </c>
      <c r="D21" s="20">
        <f t="shared" si="8"/>
        <v>78</v>
      </c>
      <c r="E21" s="21"/>
      <c r="F21" s="21"/>
      <c r="G21" s="21"/>
      <c r="H21" s="21"/>
      <c r="I21" s="21">
        <v>78</v>
      </c>
      <c r="J21" s="20"/>
      <c r="K21" s="211" t="s">
        <v>21</v>
      </c>
      <c r="M21" s="7"/>
    </row>
    <row r="22" spans="1:13" x14ac:dyDescent="0.3">
      <c r="A22" s="97"/>
      <c r="B22" s="26"/>
      <c r="C22" s="20">
        <f t="shared" si="7"/>
        <v>19</v>
      </c>
      <c r="D22" s="20">
        <f t="shared" si="8"/>
        <v>19</v>
      </c>
      <c r="E22" s="27"/>
      <c r="F22" s="27"/>
      <c r="G22" s="27"/>
      <c r="H22" s="27"/>
      <c r="I22" s="21">
        <v>19</v>
      </c>
      <c r="J22" s="20"/>
      <c r="K22" s="211" t="s">
        <v>22</v>
      </c>
      <c r="M22" s="7"/>
    </row>
    <row r="23" spans="1:13" s="31" customFormat="1" ht="51" customHeight="1" x14ac:dyDescent="0.3">
      <c r="A23" s="12" t="s">
        <v>24</v>
      </c>
      <c r="B23" s="29" t="s">
        <v>25</v>
      </c>
      <c r="C23" s="14">
        <f t="shared" si="7"/>
        <v>6026</v>
      </c>
      <c r="D23" s="14">
        <f t="shared" ref="D23" si="9">D24+D25+D26+D27+D28</f>
        <v>5478</v>
      </c>
      <c r="E23" s="14"/>
      <c r="F23" s="14"/>
      <c r="G23" s="14"/>
      <c r="H23" s="14">
        <f>H24+H25+H26+H27+H28</f>
        <v>5478</v>
      </c>
      <c r="I23" s="14"/>
      <c r="J23" s="14">
        <f>SUM(J24:J28)</f>
        <v>548</v>
      </c>
      <c r="K23" s="154"/>
      <c r="L23" s="30"/>
      <c r="M23" s="7"/>
    </row>
    <row r="24" spans="1:13" s="24" customFormat="1" ht="17.850000000000001" customHeight="1" x14ac:dyDescent="0.3">
      <c r="A24" s="18"/>
      <c r="B24" s="32"/>
      <c r="C24" s="20">
        <f>D24+J24</f>
        <v>1348</v>
      </c>
      <c r="D24" s="20">
        <f>SUM(E24:I24)</f>
        <v>1225</v>
      </c>
      <c r="E24" s="20"/>
      <c r="F24" s="20"/>
      <c r="G24" s="20"/>
      <c r="H24" s="20">
        <v>1225</v>
      </c>
      <c r="I24" s="20"/>
      <c r="J24" s="20">
        <v>123</v>
      </c>
      <c r="K24" s="60" t="s">
        <v>18</v>
      </c>
      <c r="M24" s="7"/>
    </row>
    <row r="25" spans="1:13" s="24" customFormat="1" ht="17.850000000000001" customHeight="1" x14ac:dyDescent="0.3">
      <c r="A25" s="18"/>
      <c r="B25" s="25"/>
      <c r="C25" s="20">
        <f t="shared" si="7"/>
        <v>1033</v>
      </c>
      <c r="D25" s="20">
        <f>SUM(E25:I25)</f>
        <v>939</v>
      </c>
      <c r="E25" s="20"/>
      <c r="F25" s="20"/>
      <c r="G25" s="20"/>
      <c r="H25" s="20">
        <v>939</v>
      </c>
      <c r="I25" s="20"/>
      <c r="J25" s="20">
        <v>94</v>
      </c>
      <c r="K25" s="210" t="s">
        <v>19</v>
      </c>
      <c r="M25" s="7"/>
    </row>
    <row r="26" spans="1:13" s="24" customFormat="1" ht="17.850000000000001" customHeight="1" x14ac:dyDescent="0.3">
      <c r="A26" s="18"/>
      <c r="B26" s="26"/>
      <c r="C26" s="20">
        <f t="shared" si="7"/>
        <v>1005</v>
      </c>
      <c r="D26" s="20">
        <f t="shared" ref="D26:D28" si="10">SUM(E26:I26)</f>
        <v>914</v>
      </c>
      <c r="E26" s="20"/>
      <c r="F26" s="20"/>
      <c r="G26" s="20"/>
      <c r="H26" s="20">
        <v>914</v>
      </c>
      <c r="I26" s="20"/>
      <c r="J26" s="20">
        <v>91</v>
      </c>
      <c r="K26" s="211" t="s">
        <v>20</v>
      </c>
      <c r="M26" s="7"/>
    </row>
    <row r="27" spans="1:13" s="24" customFormat="1" ht="17.850000000000001" customHeight="1" x14ac:dyDescent="0.3">
      <c r="A27" s="18"/>
      <c r="B27" s="26"/>
      <c r="C27" s="20">
        <f t="shared" si="7"/>
        <v>2417</v>
      </c>
      <c r="D27" s="20">
        <f t="shared" si="10"/>
        <v>2197</v>
      </c>
      <c r="E27" s="20"/>
      <c r="F27" s="20"/>
      <c r="G27" s="20"/>
      <c r="H27" s="20">
        <v>2197</v>
      </c>
      <c r="I27" s="20"/>
      <c r="J27" s="20">
        <v>220</v>
      </c>
      <c r="K27" s="211" t="s">
        <v>21</v>
      </c>
      <c r="M27" s="7"/>
    </row>
    <row r="28" spans="1:13" s="24" customFormat="1" ht="17.850000000000001" customHeight="1" x14ac:dyDescent="0.3">
      <c r="A28" s="18"/>
      <c r="B28" s="26"/>
      <c r="C28" s="20">
        <f t="shared" si="7"/>
        <v>223</v>
      </c>
      <c r="D28" s="20">
        <f t="shared" si="10"/>
        <v>203</v>
      </c>
      <c r="E28" s="20"/>
      <c r="F28" s="20"/>
      <c r="G28" s="20"/>
      <c r="H28" s="20">
        <v>203</v>
      </c>
      <c r="I28" s="20"/>
      <c r="J28" s="20">
        <v>20</v>
      </c>
      <c r="K28" s="211" t="s">
        <v>22</v>
      </c>
      <c r="M28" s="7"/>
    </row>
    <row r="29" spans="1:13" ht="87.75" customHeight="1" x14ac:dyDescent="0.3">
      <c r="A29" s="12" t="s">
        <v>26</v>
      </c>
      <c r="B29" s="29" t="s">
        <v>27</v>
      </c>
      <c r="C29" s="14">
        <f t="shared" si="7"/>
        <v>47905.05</v>
      </c>
      <c r="D29" s="14">
        <f t="shared" ref="D29:H29" si="11">D30+D36</f>
        <v>47905.05</v>
      </c>
      <c r="E29" s="14"/>
      <c r="F29" s="14"/>
      <c r="G29" s="14"/>
      <c r="H29" s="14">
        <f t="shared" si="11"/>
        <v>47905.05</v>
      </c>
      <c r="I29" s="14"/>
      <c r="J29" s="14"/>
      <c r="K29" s="150"/>
      <c r="L29" s="34"/>
      <c r="M29" s="7"/>
    </row>
    <row r="30" spans="1:13" s="31" customFormat="1" ht="60.75" customHeight="1" x14ac:dyDescent="0.3">
      <c r="A30" s="12">
        <v>1</v>
      </c>
      <c r="B30" s="29" t="s">
        <v>28</v>
      </c>
      <c r="C30" s="14">
        <f t="shared" si="7"/>
        <v>44100</v>
      </c>
      <c r="D30" s="35">
        <f>SUM(E30:I30)</f>
        <v>44100</v>
      </c>
      <c r="E30" s="35"/>
      <c r="F30" s="35"/>
      <c r="G30" s="35"/>
      <c r="H30" s="35">
        <v>44100</v>
      </c>
      <c r="I30" s="35"/>
      <c r="J30" s="35"/>
      <c r="K30" s="151"/>
      <c r="M30" s="7"/>
    </row>
    <row r="31" spans="1:13" s="31" customFormat="1" x14ac:dyDescent="0.3">
      <c r="A31" s="18"/>
      <c r="B31" s="28"/>
      <c r="C31" s="20">
        <f t="shared" si="7"/>
        <v>9971</v>
      </c>
      <c r="D31" s="37">
        <f>SUM(E31:I31)</f>
        <v>9971</v>
      </c>
      <c r="E31" s="35"/>
      <c r="F31" s="35"/>
      <c r="G31" s="35"/>
      <c r="H31" s="37">
        <v>9971</v>
      </c>
      <c r="I31" s="35"/>
      <c r="J31" s="20"/>
      <c r="K31" s="18" t="s">
        <v>18</v>
      </c>
      <c r="M31" s="7"/>
    </row>
    <row r="32" spans="1:13" s="31" customFormat="1" x14ac:dyDescent="0.3">
      <c r="A32" s="18"/>
      <c r="B32" s="25"/>
      <c r="C32" s="20">
        <f t="shared" si="7"/>
        <v>5315</v>
      </c>
      <c r="D32" s="37">
        <f t="shared" ref="D32:D35" si="12">SUM(E32:I32)</f>
        <v>5315</v>
      </c>
      <c r="E32" s="35"/>
      <c r="F32" s="35"/>
      <c r="G32" s="35"/>
      <c r="H32" s="37">
        <v>5315</v>
      </c>
      <c r="I32" s="35"/>
      <c r="J32" s="20"/>
      <c r="K32" s="210" t="s">
        <v>19</v>
      </c>
      <c r="M32" s="7"/>
    </row>
    <row r="33" spans="1:13" s="31" customFormat="1" x14ac:dyDescent="0.3">
      <c r="A33" s="18"/>
      <c r="B33" s="26"/>
      <c r="C33" s="20">
        <f t="shared" si="7"/>
        <v>3809</v>
      </c>
      <c r="D33" s="37">
        <f t="shared" si="12"/>
        <v>3809</v>
      </c>
      <c r="E33" s="35"/>
      <c r="F33" s="35"/>
      <c r="G33" s="35"/>
      <c r="H33" s="37">
        <v>3809</v>
      </c>
      <c r="I33" s="35"/>
      <c r="J33" s="20"/>
      <c r="K33" s="211" t="s">
        <v>20</v>
      </c>
      <c r="M33" s="7"/>
    </row>
    <row r="34" spans="1:13" s="31" customFormat="1" x14ac:dyDescent="0.3">
      <c r="A34" s="18"/>
      <c r="B34" s="26"/>
      <c r="C34" s="20">
        <f t="shared" si="7"/>
        <v>23896</v>
      </c>
      <c r="D34" s="37">
        <f t="shared" si="12"/>
        <v>23896</v>
      </c>
      <c r="E34" s="35"/>
      <c r="F34" s="35"/>
      <c r="G34" s="35"/>
      <c r="H34" s="37">
        <v>23896</v>
      </c>
      <c r="I34" s="35"/>
      <c r="J34" s="20"/>
      <c r="K34" s="211" t="s">
        <v>21</v>
      </c>
      <c r="M34" s="7"/>
    </row>
    <row r="35" spans="1:13" s="31" customFormat="1" x14ac:dyDescent="0.3">
      <c r="A35" s="18"/>
      <c r="B35" s="26"/>
      <c r="C35" s="20">
        <f t="shared" si="7"/>
        <v>1108</v>
      </c>
      <c r="D35" s="37">
        <f t="shared" si="12"/>
        <v>1108</v>
      </c>
      <c r="E35" s="35"/>
      <c r="F35" s="35"/>
      <c r="G35" s="35"/>
      <c r="H35" s="37">
        <v>1108</v>
      </c>
      <c r="I35" s="35"/>
      <c r="J35" s="20"/>
      <c r="K35" s="211" t="s">
        <v>22</v>
      </c>
      <c r="M35" s="7"/>
    </row>
    <row r="36" spans="1:13" s="31" customFormat="1" ht="95.25" customHeight="1" x14ac:dyDescent="0.3">
      <c r="A36" s="12">
        <v>2</v>
      </c>
      <c r="B36" s="29" t="s">
        <v>29</v>
      </c>
      <c r="C36" s="14">
        <f t="shared" si="7"/>
        <v>3805.0499999999997</v>
      </c>
      <c r="D36" s="35">
        <f>D37</f>
        <v>3805.0499999999997</v>
      </c>
      <c r="E36" s="35"/>
      <c r="F36" s="35"/>
      <c r="G36" s="35"/>
      <c r="H36" s="35">
        <f>H37</f>
        <v>3805.0499999999997</v>
      </c>
      <c r="I36" s="35"/>
      <c r="J36" s="14"/>
      <c r="K36" s="150"/>
      <c r="M36" s="7"/>
    </row>
    <row r="37" spans="1:13" ht="39.6" x14ac:dyDescent="0.3">
      <c r="A37" s="18"/>
      <c r="B37" s="38" t="s">
        <v>30</v>
      </c>
      <c r="C37" s="20">
        <f t="shared" si="7"/>
        <v>3805.0499999999997</v>
      </c>
      <c r="D37" s="20">
        <f>D38+D41</f>
        <v>3805.0499999999997</v>
      </c>
      <c r="E37" s="20"/>
      <c r="F37" s="20"/>
      <c r="G37" s="20"/>
      <c r="H37" s="20">
        <f>H38+H41</f>
        <v>3805.0499999999997</v>
      </c>
      <c r="I37" s="20"/>
      <c r="J37" s="20"/>
      <c r="K37" s="151"/>
      <c r="M37" s="7"/>
    </row>
    <row r="38" spans="1:13" s="42" customFormat="1" ht="28.5" customHeight="1" x14ac:dyDescent="0.3">
      <c r="A38" s="39" t="s">
        <v>31</v>
      </c>
      <c r="B38" s="40" t="s">
        <v>233</v>
      </c>
      <c r="C38" s="41">
        <f t="shared" si="7"/>
        <v>723</v>
      </c>
      <c r="D38" s="41">
        <f>SUM(E38:I38)</f>
        <v>723</v>
      </c>
      <c r="E38" s="41"/>
      <c r="F38" s="41"/>
      <c r="G38" s="41"/>
      <c r="H38" s="156">
        <f>SUM(H39:H40)</f>
        <v>723</v>
      </c>
      <c r="I38" s="41"/>
      <c r="J38" s="41"/>
      <c r="K38" s="150"/>
      <c r="M38" s="7"/>
    </row>
    <row r="39" spans="1:13" s="24" customFormat="1" ht="24.9" customHeight="1" x14ac:dyDescent="0.3">
      <c r="A39" s="18"/>
      <c r="B39" s="38"/>
      <c r="C39" s="20">
        <f t="shared" si="7"/>
        <v>571</v>
      </c>
      <c r="D39" s="20">
        <f t="shared" ref="D39:D40" si="13">SUM(E39:I39)</f>
        <v>571</v>
      </c>
      <c r="E39" s="20"/>
      <c r="F39" s="20"/>
      <c r="G39" s="20"/>
      <c r="H39" s="157">
        <v>571</v>
      </c>
      <c r="I39" s="20"/>
      <c r="J39" s="20"/>
      <c r="K39" s="43" t="s">
        <v>32</v>
      </c>
      <c r="M39" s="7"/>
    </row>
    <row r="40" spans="1:13" s="24" customFormat="1" ht="24.9" customHeight="1" x14ac:dyDescent="0.3">
      <c r="A40" s="18"/>
      <c r="B40" s="38"/>
      <c r="C40" s="20">
        <f t="shared" si="7"/>
        <v>152</v>
      </c>
      <c r="D40" s="20">
        <f t="shared" si="13"/>
        <v>152</v>
      </c>
      <c r="E40" s="20"/>
      <c r="F40" s="20"/>
      <c r="G40" s="20"/>
      <c r="H40" s="157">
        <v>152</v>
      </c>
      <c r="I40" s="20"/>
      <c r="J40" s="20"/>
      <c r="K40" s="43" t="s">
        <v>33</v>
      </c>
      <c r="M40" s="7"/>
    </row>
    <row r="41" spans="1:13" ht="24.9" customHeight="1" x14ac:dyDescent="0.3">
      <c r="A41" s="12" t="s">
        <v>34</v>
      </c>
      <c r="B41" s="29" t="s">
        <v>35</v>
      </c>
      <c r="C41" s="14">
        <f t="shared" si="7"/>
        <v>3082.0499999999997</v>
      </c>
      <c r="D41" s="14">
        <f>SUM(D42:D46)</f>
        <v>3082.0499999999997</v>
      </c>
      <c r="E41" s="14"/>
      <c r="F41" s="14"/>
      <c r="G41" s="14"/>
      <c r="H41" s="14">
        <f t="shared" ref="H41:I41" si="14">SUM(H42:H46)</f>
        <v>3082.0499999999997</v>
      </c>
      <c r="I41" s="14">
        <f t="shared" si="14"/>
        <v>0</v>
      </c>
      <c r="J41" s="14"/>
      <c r="K41" s="213"/>
      <c r="M41" s="7"/>
    </row>
    <row r="42" spans="1:13" s="24" customFormat="1" ht="24.9" customHeight="1" x14ac:dyDescent="0.3">
      <c r="A42" s="44"/>
      <c r="B42" s="32"/>
      <c r="C42" s="20">
        <f t="shared" si="7"/>
        <v>724.66</v>
      </c>
      <c r="D42" s="20">
        <f t="shared" ref="D42:D46" si="15">SUM(E42:I42)</f>
        <v>724.66</v>
      </c>
      <c r="E42" s="20"/>
      <c r="F42" s="20"/>
      <c r="G42" s="20"/>
      <c r="H42" s="20">
        <v>724.66</v>
      </c>
      <c r="I42" s="20"/>
      <c r="J42" s="20"/>
      <c r="K42" s="60" t="s">
        <v>18</v>
      </c>
      <c r="M42" s="7"/>
    </row>
    <row r="43" spans="1:13" s="24" customFormat="1" ht="24.9" customHeight="1" x14ac:dyDescent="0.3">
      <c r="A43" s="44"/>
      <c r="B43" s="25"/>
      <c r="C43" s="20">
        <f t="shared" si="7"/>
        <v>381.4</v>
      </c>
      <c r="D43" s="20">
        <f t="shared" si="15"/>
        <v>381.4</v>
      </c>
      <c r="E43" s="20"/>
      <c r="F43" s="20"/>
      <c r="G43" s="20"/>
      <c r="H43" s="20">
        <v>381.4</v>
      </c>
      <c r="I43" s="20"/>
      <c r="J43" s="20"/>
      <c r="K43" s="210" t="s">
        <v>19</v>
      </c>
      <c r="M43" s="7"/>
    </row>
    <row r="44" spans="1:13" s="24" customFormat="1" ht="24.9" customHeight="1" x14ac:dyDescent="0.3">
      <c r="A44" s="44"/>
      <c r="B44" s="26"/>
      <c r="C44" s="20">
        <f t="shared" si="7"/>
        <v>627.59</v>
      </c>
      <c r="D44" s="20">
        <f t="shared" si="15"/>
        <v>627.59</v>
      </c>
      <c r="E44" s="20"/>
      <c r="F44" s="20"/>
      <c r="G44" s="20"/>
      <c r="H44" s="20">
        <v>627.59</v>
      </c>
      <c r="I44" s="20"/>
      <c r="J44" s="20"/>
      <c r="K44" s="211" t="s">
        <v>20</v>
      </c>
      <c r="M44" s="7"/>
    </row>
    <row r="45" spans="1:13" s="24" customFormat="1" ht="24.9" customHeight="1" x14ac:dyDescent="0.3">
      <c r="A45" s="44"/>
      <c r="B45" s="26"/>
      <c r="C45" s="20">
        <f t="shared" si="7"/>
        <v>1071.5899999999999</v>
      </c>
      <c r="D45" s="20">
        <f t="shared" si="15"/>
        <v>1071.5899999999999</v>
      </c>
      <c r="E45" s="20"/>
      <c r="F45" s="20"/>
      <c r="G45" s="20"/>
      <c r="H45" s="20">
        <v>1071.5899999999999</v>
      </c>
      <c r="I45" s="20"/>
      <c r="J45" s="20"/>
      <c r="K45" s="211" t="s">
        <v>21</v>
      </c>
      <c r="M45" s="7"/>
    </row>
    <row r="46" spans="1:13" s="24" customFormat="1" ht="24.9" customHeight="1" x14ac:dyDescent="0.3">
      <c r="A46" s="44"/>
      <c r="B46" s="26"/>
      <c r="C46" s="20">
        <f t="shared" si="7"/>
        <v>276.81</v>
      </c>
      <c r="D46" s="20">
        <f t="shared" si="15"/>
        <v>276.81</v>
      </c>
      <c r="E46" s="20"/>
      <c r="F46" s="20"/>
      <c r="G46" s="20"/>
      <c r="H46" s="20">
        <v>276.81</v>
      </c>
      <c r="I46" s="20"/>
      <c r="J46" s="20"/>
      <c r="K46" s="211" t="s">
        <v>22</v>
      </c>
      <c r="M46" s="7"/>
    </row>
    <row r="47" spans="1:13" s="31" customFormat="1" ht="96.75" customHeight="1" x14ac:dyDescent="0.3">
      <c r="A47" s="12" t="s">
        <v>38</v>
      </c>
      <c r="B47" s="29" t="s">
        <v>39</v>
      </c>
      <c r="C47" s="14">
        <f t="shared" si="7"/>
        <v>1859</v>
      </c>
      <c r="D47" s="162">
        <f t="shared" ref="D47:I47" si="16">D48</f>
        <v>1529</v>
      </c>
      <c r="E47" s="14"/>
      <c r="F47" s="14"/>
      <c r="G47" s="14"/>
      <c r="H47" s="14">
        <f t="shared" si="16"/>
        <v>1529</v>
      </c>
      <c r="I47" s="14">
        <f t="shared" si="16"/>
        <v>0</v>
      </c>
      <c r="J47" s="14">
        <f>J48</f>
        <v>330</v>
      </c>
      <c r="K47" s="152"/>
      <c r="L47" s="30"/>
      <c r="M47" s="7"/>
    </row>
    <row r="48" spans="1:13" s="24" customFormat="1" ht="71.25" customHeight="1" x14ac:dyDescent="0.3">
      <c r="A48" s="12">
        <v>1</v>
      </c>
      <c r="B48" s="29" t="s">
        <v>40</v>
      </c>
      <c r="C48" s="14">
        <f>C49+C55</f>
        <v>1859</v>
      </c>
      <c r="D48" s="14">
        <f>D49+D55</f>
        <v>1529</v>
      </c>
      <c r="E48" s="14"/>
      <c r="F48" s="14"/>
      <c r="G48" s="14"/>
      <c r="H48" s="14">
        <f>H49+H55</f>
        <v>1529</v>
      </c>
      <c r="I48" s="14">
        <f>I49+I55</f>
        <v>0</v>
      </c>
      <c r="J48" s="14">
        <f>J49+J55</f>
        <v>330</v>
      </c>
      <c r="K48" s="152"/>
      <c r="M48" s="7"/>
    </row>
    <row r="49" spans="1:13" ht="17.850000000000001" customHeight="1" x14ac:dyDescent="0.3">
      <c r="A49" s="206" t="s">
        <v>41</v>
      </c>
      <c r="B49" s="207" t="s">
        <v>35</v>
      </c>
      <c r="C49" s="20">
        <f t="shared" si="7"/>
        <v>1397</v>
      </c>
      <c r="D49" s="20">
        <f t="shared" ref="D49:H49" si="17">SUM(D50:D54)</f>
        <v>1397</v>
      </c>
      <c r="E49" s="20"/>
      <c r="F49" s="20"/>
      <c r="G49" s="20"/>
      <c r="H49" s="20">
        <f t="shared" si="17"/>
        <v>1397</v>
      </c>
      <c r="I49" s="20"/>
      <c r="J49" s="20"/>
      <c r="M49" s="7"/>
    </row>
    <row r="50" spans="1:13" s="24" customFormat="1" ht="17.850000000000001" customHeight="1" x14ac:dyDescent="0.3">
      <c r="A50" s="45"/>
      <c r="B50" s="32"/>
      <c r="C50" s="20">
        <f t="shared" si="7"/>
        <v>339</v>
      </c>
      <c r="D50" s="20">
        <f>SUM(E50:I50)</f>
        <v>339</v>
      </c>
      <c r="E50" s="21"/>
      <c r="F50" s="21"/>
      <c r="G50" s="21"/>
      <c r="H50" s="20">
        <v>339</v>
      </c>
      <c r="I50" s="21"/>
      <c r="J50" s="20"/>
      <c r="K50" s="60" t="s">
        <v>18</v>
      </c>
      <c r="M50" s="7"/>
    </row>
    <row r="51" spans="1:13" s="24" customFormat="1" ht="17.850000000000001" customHeight="1" x14ac:dyDescent="0.3">
      <c r="A51" s="45"/>
      <c r="B51" s="25"/>
      <c r="C51" s="20">
        <f t="shared" si="7"/>
        <v>191</v>
      </c>
      <c r="D51" s="20">
        <f>SUM(E51:I51)</f>
        <v>191</v>
      </c>
      <c r="E51" s="21"/>
      <c r="F51" s="21"/>
      <c r="G51" s="21"/>
      <c r="H51" s="21">
        <v>191</v>
      </c>
      <c r="I51" s="21"/>
      <c r="J51" s="20"/>
      <c r="K51" s="210" t="s">
        <v>19</v>
      </c>
      <c r="M51" s="7"/>
    </row>
    <row r="52" spans="1:13" s="24" customFormat="1" ht="17.850000000000001" customHeight="1" x14ac:dyDescent="0.3">
      <c r="A52" s="45"/>
      <c r="B52" s="26"/>
      <c r="C52" s="20">
        <f t="shared" si="7"/>
        <v>237</v>
      </c>
      <c r="D52" s="20">
        <f>SUM(E52:I52)</f>
        <v>237</v>
      </c>
      <c r="E52" s="21"/>
      <c r="F52" s="21"/>
      <c r="G52" s="21"/>
      <c r="H52" s="21">
        <v>237</v>
      </c>
      <c r="I52" s="21"/>
      <c r="J52" s="20"/>
      <c r="K52" s="211" t="s">
        <v>20</v>
      </c>
      <c r="M52" s="7"/>
    </row>
    <row r="53" spans="1:13" s="24" customFormat="1" ht="17.850000000000001" customHeight="1" x14ac:dyDescent="0.3">
      <c r="A53" s="45"/>
      <c r="B53" s="26"/>
      <c r="C53" s="20">
        <f t="shared" si="7"/>
        <v>502</v>
      </c>
      <c r="D53" s="20">
        <f>SUM(E53:I53)</f>
        <v>502</v>
      </c>
      <c r="E53" s="21"/>
      <c r="F53" s="21"/>
      <c r="G53" s="21"/>
      <c r="H53" s="21">
        <v>502</v>
      </c>
      <c r="I53" s="21"/>
      <c r="J53" s="20"/>
      <c r="K53" s="211" t="s">
        <v>21</v>
      </c>
      <c r="M53" s="7"/>
    </row>
    <row r="54" spans="1:13" s="24" customFormat="1" ht="17.850000000000001" customHeight="1" x14ac:dyDescent="0.3">
      <c r="A54" s="45"/>
      <c r="B54" s="26"/>
      <c r="C54" s="20">
        <f t="shared" si="7"/>
        <v>128</v>
      </c>
      <c r="D54" s="20">
        <f>SUM(E54:I54)</f>
        <v>128</v>
      </c>
      <c r="E54" s="21"/>
      <c r="F54" s="21"/>
      <c r="G54" s="21"/>
      <c r="H54" s="21">
        <v>128</v>
      </c>
      <c r="I54" s="21"/>
      <c r="J54" s="20"/>
      <c r="K54" s="211" t="s">
        <v>22</v>
      </c>
      <c r="M54" s="7"/>
    </row>
    <row r="55" spans="1:13" s="24" customFormat="1" ht="31.5" customHeight="1" x14ac:dyDescent="0.3">
      <c r="A55" s="206" t="s">
        <v>42</v>
      </c>
      <c r="B55" s="48" t="s">
        <v>219</v>
      </c>
      <c r="C55" s="20">
        <f t="shared" si="7"/>
        <v>462</v>
      </c>
      <c r="D55" s="21">
        <f>SUM(D56:D56)</f>
        <v>132</v>
      </c>
      <c r="E55" s="21"/>
      <c r="F55" s="21"/>
      <c r="G55" s="21"/>
      <c r="H55" s="21">
        <f>SUM(H56:H56)</f>
        <v>132</v>
      </c>
      <c r="I55" s="21"/>
      <c r="J55" s="46">
        <f>J56</f>
        <v>330</v>
      </c>
      <c r="K55" s="150"/>
      <c r="M55" s="7"/>
    </row>
    <row r="56" spans="1:13" s="51" customFormat="1" ht="27.75" customHeight="1" x14ac:dyDescent="0.3">
      <c r="A56" s="47"/>
      <c r="C56" s="49">
        <f>D56+J56</f>
        <v>462</v>
      </c>
      <c r="D56" s="49">
        <f>SUM(E56:I56)</f>
        <v>132</v>
      </c>
      <c r="E56" s="49"/>
      <c r="F56" s="49"/>
      <c r="G56" s="49"/>
      <c r="H56" s="50">
        <f>SUM(H57:H61)</f>
        <v>132</v>
      </c>
      <c r="I56" s="50"/>
      <c r="J56" s="49">
        <f>SUM(J57:J61)</f>
        <v>330</v>
      </c>
      <c r="K56" s="149"/>
      <c r="M56" s="7"/>
    </row>
    <row r="57" spans="1:13" s="51" customFormat="1" ht="18.75" customHeight="1" x14ac:dyDescent="0.3">
      <c r="A57" s="47"/>
      <c r="B57" s="28"/>
      <c r="C57" s="49">
        <f t="shared" ref="C57:C61" si="18">D57+J57</f>
        <v>126</v>
      </c>
      <c r="D57" s="49">
        <f t="shared" ref="D57:D61" si="19">SUM(E57:I57)</f>
        <v>36</v>
      </c>
      <c r="E57" s="49"/>
      <c r="F57" s="49"/>
      <c r="G57" s="49"/>
      <c r="H57" s="50">
        <f>132/11*3</f>
        <v>36</v>
      </c>
      <c r="I57" s="50"/>
      <c r="J57" s="49">
        <f>3*30</f>
        <v>90</v>
      </c>
      <c r="K57" s="18" t="s">
        <v>18</v>
      </c>
      <c r="M57" s="7"/>
    </row>
    <row r="58" spans="1:13" s="51" customFormat="1" ht="24.75" customHeight="1" x14ac:dyDescent="0.3">
      <c r="A58" s="47"/>
      <c r="B58" s="52"/>
      <c r="C58" s="49">
        <f t="shared" si="18"/>
        <v>42</v>
      </c>
      <c r="D58" s="49">
        <f t="shared" si="19"/>
        <v>12</v>
      </c>
      <c r="E58" s="49"/>
      <c r="F58" s="49"/>
      <c r="G58" s="49"/>
      <c r="H58" s="50">
        <f>132/11*1</f>
        <v>12</v>
      </c>
      <c r="I58" s="50"/>
      <c r="J58" s="49">
        <v>30</v>
      </c>
      <c r="K58" s="209" t="s">
        <v>19</v>
      </c>
      <c r="M58" s="7"/>
    </row>
    <row r="59" spans="1:13" s="51" customFormat="1" ht="24.75" customHeight="1" x14ac:dyDescent="0.3">
      <c r="A59" s="47"/>
      <c r="B59" s="53"/>
      <c r="C59" s="49">
        <f t="shared" si="18"/>
        <v>84</v>
      </c>
      <c r="D59" s="49">
        <f t="shared" si="19"/>
        <v>24</v>
      </c>
      <c r="E59" s="49"/>
      <c r="F59" s="49"/>
      <c r="G59" s="49"/>
      <c r="H59" s="50">
        <f>132/11*2</f>
        <v>24</v>
      </c>
      <c r="I59" s="50"/>
      <c r="J59" s="49">
        <v>60</v>
      </c>
      <c r="K59" s="214" t="s">
        <v>20</v>
      </c>
      <c r="M59" s="7"/>
    </row>
    <row r="60" spans="1:13" s="51" customFormat="1" ht="24.75" customHeight="1" x14ac:dyDescent="0.3">
      <c r="A60" s="47"/>
      <c r="B60" s="54"/>
      <c r="C60" s="49">
        <f t="shared" si="18"/>
        <v>168</v>
      </c>
      <c r="D60" s="49">
        <f t="shared" si="19"/>
        <v>48</v>
      </c>
      <c r="E60" s="49"/>
      <c r="F60" s="49"/>
      <c r="G60" s="49"/>
      <c r="H60" s="50">
        <f>132/11*4</f>
        <v>48</v>
      </c>
      <c r="I60" s="50"/>
      <c r="J60" s="49">
        <v>120</v>
      </c>
      <c r="K60" s="214" t="s">
        <v>21</v>
      </c>
      <c r="M60" s="7"/>
    </row>
    <row r="61" spans="1:13" s="51" customFormat="1" ht="24.75" customHeight="1" x14ac:dyDescent="0.3">
      <c r="A61" s="47"/>
      <c r="B61" s="54"/>
      <c r="C61" s="49">
        <f t="shared" si="18"/>
        <v>42</v>
      </c>
      <c r="D61" s="49">
        <f t="shared" si="19"/>
        <v>12</v>
      </c>
      <c r="E61" s="49"/>
      <c r="F61" s="49"/>
      <c r="G61" s="49"/>
      <c r="H61" s="50">
        <f>132/11*1</f>
        <v>12</v>
      </c>
      <c r="I61" s="50"/>
      <c r="J61" s="49">
        <v>30</v>
      </c>
      <c r="K61" s="214" t="s">
        <v>22</v>
      </c>
      <c r="M61" s="7"/>
    </row>
    <row r="62" spans="1:13" ht="26.4" x14ac:dyDescent="0.3">
      <c r="A62" s="12" t="s">
        <v>43</v>
      </c>
      <c r="B62" s="33" t="s">
        <v>44</v>
      </c>
      <c r="C62" s="14">
        <f t="shared" si="7"/>
        <v>6419</v>
      </c>
      <c r="D62" s="14">
        <f>D63+D64+D65+D73</f>
        <v>4419</v>
      </c>
      <c r="E62" s="14">
        <f>E63+E64+E65+E73</f>
        <v>4419</v>
      </c>
      <c r="F62" s="14"/>
      <c r="G62" s="14"/>
      <c r="H62" s="14"/>
      <c r="I62" s="14"/>
      <c r="J62" s="14">
        <f>J63+J64+J65+J73</f>
        <v>2000</v>
      </c>
      <c r="K62" s="152"/>
      <c r="M62" s="7"/>
    </row>
    <row r="63" spans="1:13" ht="96.75" customHeight="1" x14ac:dyDescent="0.3">
      <c r="A63" s="18">
        <v>1</v>
      </c>
      <c r="B63" s="163" t="s">
        <v>45</v>
      </c>
      <c r="C63" s="20">
        <f>D63+J63</f>
        <v>3521</v>
      </c>
      <c r="D63" s="21">
        <f t="shared" ref="D63:D66" si="20">SUM(E63:I63)</f>
        <v>1521</v>
      </c>
      <c r="E63" s="20">
        <v>1521</v>
      </c>
      <c r="F63" s="20"/>
      <c r="G63" s="20"/>
      <c r="H63" s="20"/>
      <c r="I63" s="20"/>
      <c r="J63" s="20">
        <v>2000</v>
      </c>
      <c r="K63" s="36" t="s">
        <v>215</v>
      </c>
      <c r="M63" s="7"/>
    </row>
    <row r="64" spans="1:13" ht="84" customHeight="1" x14ac:dyDescent="0.3">
      <c r="A64" s="18">
        <v>2</v>
      </c>
      <c r="B64" s="163" t="s">
        <v>46</v>
      </c>
      <c r="C64" s="20">
        <f t="shared" si="7"/>
        <v>733</v>
      </c>
      <c r="D64" s="21">
        <f t="shared" si="20"/>
        <v>733</v>
      </c>
      <c r="E64" s="20">
        <v>733</v>
      </c>
      <c r="F64" s="20"/>
      <c r="G64" s="20"/>
      <c r="H64" s="20"/>
      <c r="I64" s="21"/>
      <c r="J64" s="20"/>
      <c r="K64" s="43" t="s">
        <v>47</v>
      </c>
      <c r="M64" s="7"/>
    </row>
    <row r="65" spans="1:14" ht="68.25" customHeight="1" x14ac:dyDescent="0.3">
      <c r="A65" s="18">
        <v>3</v>
      </c>
      <c r="B65" s="163" t="s">
        <v>48</v>
      </c>
      <c r="C65" s="20">
        <f t="shared" si="7"/>
        <v>1381</v>
      </c>
      <c r="D65" s="21">
        <f t="shared" si="20"/>
        <v>1381</v>
      </c>
      <c r="E65" s="20">
        <f>E66+E67</f>
        <v>1381</v>
      </c>
      <c r="F65" s="20"/>
      <c r="G65" s="20"/>
      <c r="H65" s="20"/>
      <c r="I65" s="21"/>
      <c r="J65" s="20"/>
      <c r="K65" s="36"/>
      <c r="M65" s="7"/>
    </row>
    <row r="66" spans="1:14" s="24" customFormat="1" ht="39.6" x14ac:dyDescent="0.3">
      <c r="A66" s="18" t="s">
        <v>49</v>
      </c>
      <c r="B66" s="52" t="s">
        <v>232</v>
      </c>
      <c r="C66" s="20">
        <f t="shared" si="7"/>
        <v>270</v>
      </c>
      <c r="D66" s="21">
        <f t="shared" si="20"/>
        <v>270</v>
      </c>
      <c r="E66" s="20">
        <v>270</v>
      </c>
      <c r="F66" s="20"/>
      <c r="G66" s="20"/>
      <c r="H66" s="20"/>
      <c r="I66" s="21"/>
      <c r="J66" s="20"/>
      <c r="K66" s="36" t="s">
        <v>50</v>
      </c>
      <c r="M66" s="7"/>
    </row>
    <row r="67" spans="1:14" s="24" customFormat="1" ht="20.100000000000001" customHeight="1" x14ac:dyDescent="0.3">
      <c r="A67" s="18" t="s">
        <v>51</v>
      </c>
      <c r="B67" s="52" t="s">
        <v>52</v>
      </c>
      <c r="C67" s="20">
        <f t="shared" si="7"/>
        <v>1111</v>
      </c>
      <c r="D67" s="21">
        <f>SUM(D68:D72)</f>
        <v>1111</v>
      </c>
      <c r="E67" s="21">
        <f t="shared" ref="E67" si="21">SUM(E68:E72)</f>
        <v>1111</v>
      </c>
      <c r="F67" s="21"/>
      <c r="G67" s="21"/>
      <c r="H67" s="21"/>
      <c r="I67" s="21"/>
      <c r="J67" s="21"/>
      <c r="K67" s="36"/>
      <c r="M67" s="7"/>
    </row>
    <row r="68" spans="1:14" ht="20.100000000000001" customHeight="1" x14ac:dyDescent="0.3">
      <c r="A68" s="44" t="s">
        <v>36</v>
      </c>
      <c r="B68" s="52"/>
      <c r="C68" s="20">
        <f t="shared" si="7"/>
        <v>141</v>
      </c>
      <c r="D68" s="21">
        <f t="shared" ref="D68:D90" si="22">SUM(E68:I68)</f>
        <v>141</v>
      </c>
      <c r="E68" s="20">
        <v>141</v>
      </c>
      <c r="F68" s="20"/>
      <c r="G68" s="20"/>
      <c r="H68" s="20"/>
      <c r="I68" s="21"/>
      <c r="J68" s="20"/>
      <c r="K68" s="209" t="s">
        <v>18</v>
      </c>
      <c r="M68" s="7"/>
    </row>
    <row r="69" spans="1:14" ht="20.100000000000001" customHeight="1" x14ac:dyDescent="0.3">
      <c r="A69" s="44" t="s">
        <v>36</v>
      </c>
      <c r="B69" s="52"/>
      <c r="C69" s="20">
        <f t="shared" si="7"/>
        <v>120</v>
      </c>
      <c r="D69" s="21">
        <f t="shared" si="22"/>
        <v>120</v>
      </c>
      <c r="E69" s="20">
        <v>120</v>
      </c>
      <c r="F69" s="20"/>
      <c r="G69" s="20"/>
      <c r="H69" s="20"/>
      <c r="I69" s="21"/>
      <c r="J69" s="20"/>
      <c r="K69" s="209" t="s">
        <v>19</v>
      </c>
      <c r="M69" s="7"/>
    </row>
    <row r="70" spans="1:14" ht="20.100000000000001" customHeight="1" x14ac:dyDescent="0.3">
      <c r="A70" s="44" t="s">
        <v>36</v>
      </c>
      <c r="B70" s="52"/>
      <c r="C70" s="20">
        <f t="shared" si="7"/>
        <v>280</v>
      </c>
      <c r="D70" s="21">
        <f t="shared" si="22"/>
        <v>280</v>
      </c>
      <c r="E70" s="20">
        <v>280</v>
      </c>
      <c r="F70" s="20"/>
      <c r="G70" s="20"/>
      <c r="H70" s="20"/>
      <c r="I70" s="21"/>
      <c r="J70" s="20"/>
      <c r="K70" s="209" t="s">
        <v>20</v>
      </c>
      <c r="M70" s="7"/>
    </row>
    <row r="71" spans="1:14" ht="20.100000000000001" customHeight="1" x14ac:dyDescent="0.3">
      <c r="A71" s="44" t="s">
        <v>36</v>
      </c>
      <c r="B71" s="52"/>
      <c r="C71" s="20">
        <f t="shared" si="7"/>
        <v>250</v>
      </c>
      <c r="D71" s="21">
        <f t="shared" si="22"/>
        <v>250</v>
      </c>
      <c r="E71" s="20">
        <v>250</v>
      </c>
      <c r="F71" s="20"/>
      <c r="G71" s="20"/>
      <c r="H71" s="20"/>
      <c r="I71" s="21"/>
      <c r="J71" s="20"/>
      <c r="K71" s="209" t="s">
        <v>21</v>
      </c>
      <c r="M71" s="7"/>
    </row>
    <row r="72" spans="1:14" ht="20.100000000000001" customHeight="1" x14ac:dyDescent="0.3">
      <c r="A72" s="44" t="s">
        <v>36</v>
      </c>
      <c r="B72" s="52"/>
      <c r="C72" s="20">
        <f t="shared" si="7"/>
        <v>320</v>
      </c>
      <c r="D72" s="21">
        <f t="shared" si="22"/>
        <v>320</v>
      </c>
      <c r="E72" s="20">
        <v>320</v>
      </c>
      <c r="F72" s="20"/>
      <c r="G72" s="20"/>
      <c r="H72" s="20"/>
      <c r="I72" s="21"/>
      <c r="J72" s="20"/>
      <c r="K72" s="209" t="s">
        <v>22</v>
      </c>
      <c r="M72" s="7"/>
    </row>
    <row r="73" spans="1:14" ht="39.6" x14ac:dyDescent="0.3">
      <c r="A73" s="18">
        <v>4</v>
      </c>
      <c r="B73" s="52" t="s">
        <v>53</v>
      </c>
      <c r="C73" s="20">
        <f t="shared" si="7"/>
        <v>784</v>
      </c>
      <c r="D73" s="21">
        <f t="shared" si="22"/>
        <v>784</v>
      </c>
      <c r="E73" s="20">
        <v>784</v>
      </c>
      <c r="F73" s="21"/>
      <c r="G73" s="21"/>
      <c r="H73" s="21"/>
      <c r="I73" s="21"/>
      <c r="J73" s="20"/>
      <c r="K73" s="43" t="s">
        <v>47</v>
      </c>
      <c r="M73" s="7"/>
    </row>
    <row r="74" spans="1:14" ht="63" customHeight="1" x14ac:dyDescent="0.3">
      <c r="A74" s="12" t="s">
        <v>54</v>
      </c>
      <c r="B74" s="33" t="s">
        <v>55</v>
      </c>
      <c r="C74" s="14">
        <f>D74+J74</f>
        <v>5401.78</v>
      </c>
      <c r="D74" s="14">
        <f>SUM(E74:I74)</f>
        <v>2873.7799999999997</v>
      </c>
      <c r="E74" s="14"/>
      <c r="F74" s="14"/>
      <c r="G74" s="14">
        <f>G75+G76+G77+G83+G84+G85+G86+G89</f>
        <v>2873.7799999999997</v>
      </c>
      <c r="H74" s="14"/>
      <c r="I74" s="14"/>
      <c r="J74" s="14">
        <f>J75+J76+J77+J83+J84+J85+J86+J89</f>
        <v>2528</v>
      </c>
      <c r="K74" s="36"/>
      <c r="M74" s="7"/>
    </row>
    <row r="75" spans="1:14" s="24" customFormat="1" ht="80.25" customHeight="1" x14ac:dyDescent="0.3">
      <c r="A75" s="18">
        <v>1</v>
      </c>
      <c r="B75" s="208" t="s">
        <v>240</v>
      </c>
      <c r="C75" s="20">
        <f t="shared" si="7"/>
        <v>120</v>
      </c>
      <c r="D75" s="20">
        <f t="shared" si="22"/>
        <v>120</v>
      </c>
      <c r="E75" s="20"/>
      <c r="F75" s="20"/>
      <c r="G75" s="20">
        <v>120</v>
      </c>
      <c r="H75" s="20"/>
      <c r="I75" s="20"/>
      <c r="J75" s="20"/>
      <c r="K75" s="36" t="s">
        <v>222</v>
      </c>
      <c r="M75" s="23"/>
    </row>
    <row r="76" spans="1:14" s="24" customFormat="1" ht="69.75" customHeight="1" x14ac:dyDescent="0.3">
      <c r="A76" s="18">
        <v>2</v>
      </c>
      <c r="B76" s="163" t="s">
        <v>56</v>
      </c>
      <c r="C76" s="20">
        <f t="shared" si="7"/>
        <v>299</v>
      </c>
      <c r="D76" s="20">
        <f t="shared" si="22"/>
        <v>299</v>
      </c>
      <c r="E76" s="20"/>
      <c r="F76" s="20"/>
      <c r="G76" s="20">
        <v>299</v>
      </c>
      <c r="H76" s="20"/>
      <c r="I76" s="20"/>
      <c r="J76" s="20"/>
      <c r="K76" s="209" t="s">
        <v>22</v>
      </c>
      <c r="M76" s="23"/>
    </row>
    <row r="77" spans="1:14" s="24" customFormat="1" ht="41.25" customHeight="1" x14ac:dyDescent="0.3">
      <c r="A77" s="18">
        <v>3</v>
      </c>
      <c r="B77" s="163" t="s">
        <v>218</v>
      </c>
      <c r="C77" s="20">
        <f>D77+J77</f>
        <v>998</v>
      </c>
      <c r="D77" s="20">
        <f>SUM(D78:D82)</f>
        <v>998</v>
      </c>
      <c r="E77" s="20"/>
      <c r="F77" s="20"/>
      <c r="G77" s="20">
        <f>SUM(G78:G82)</f>
        <v>998</v>
      </c>
      <c r="H77" s="20"/>
      <c r="I77" s="20"/>
      <c r="J77" s="20"/>
      <c r="K77" s="36"/>
      <c r="M77" s="23"/>
    </row>
    <row r="78" spans="1:14" s="24" customFormat="1" ht="24.9" customHeight="1" x14ac:dyDescent="0.3">
      <c r="A78" s="44"/>
      <c r="B78" s="52"/>
      <c r="C78" s="20">
        <f t="shared" si="7"/>
        <v>200</v>
      </c>
      <c r="D78" s="20">
        <f>G78</f>
        <v>200</v>
      </c>
      <c r="E78" s="20"/>
      <c r="F78" s="20"/>
      <c r="G78" s="20">
        <v>200</v>
      </c>
      <c r="H78" s="20"/>
      <c r="I78" s="20"/>
      <c r="J78" s="20"/>
      <c r="K78" s="209" t="s">
        <v>57</v>
      </c>
      <c r="M78" s="23"/>
    </row>
    <row r="79" spans="1:14" s="24" customFormat="1" ht="24.9" customHeight="1" x14ac:dyDescent="0.3">
      <c r="A79" s="44"/>
      <c r="B79" s="52"/>
      <c r="C79" s="20">
        <f t="shared" si="7"/>
        <v>150</v>
      </c>
      <c r="D79" s="20">
        <f t="shared" ref="D79:D82" si="23">G79</f>
        <v>150</v>
      </c>
      <c r="E79" s="20"/>
      <c r="F79" s="20"/>
      <c r="G79" s="20">
        <v>150</v>
      </c>
      <c r="H79" s="20"/>
      <c r="I79" s="20"/>
      <c r="J79" s="20"/>
      <c r="K79" s="209" t="s">
        <v>58</v>
      </c>
      <c r="L79" s="22"/>
      <c r="M79" s="23"/>
    </row>
    <row r="80" spans="1:14" s="24" customFormat="1" ht="24.9" customHeight="1" x14ac:dyDescent="0.3">
      <c r="A80" s="44"/>
      <c r="B80" s="52"/>
      <c r="C80" s="20">
        <f t="shared" si="7"/>
        <v>150</v>
      </c>
      <c r="D80" s="20">
        <f t="shared" si="23"/>
        <v>150</v>
      </c>
      <c r="E80" s="20"/>
      <c r="F80" s="20"/>
      <c r="G80" s="20">
        <v>150</v>
      </c>
      <c r="H80" s="20"/>
      <c r="I80" s="20"/>
      <c r="J80" s="20"/>
      <c r="K80" s="209" t="s">
        <v>59</v>
      </c>
      <c r="L80" s="22"/>
      <c r="M80" s="23"/>
      <c r="N80" s="22"/>
    </row>
    <row r="81" spans="1:13" s="24" customFormat="1" ht="24.9" customHeight="1" x14ac:dyDescent="0.3">
      <c r="A81" s="44"/>
      <c r="B81" s="52"/>
      <c r="C81" s="20">
        <f t="shared" ref="C81:C107" si="24">D81+J81</f>
        <v>398</v>
      </c>
      <c r="D81" s="20">
        <f t="shared" si="23"/>
        <v>398</v>
      </c>
      <c r="E81" s="20"/>
      <c r="F81" s="20"/>
      <c r="G81" s="20">
        <v>398</v>
      </c>
      <c r="H81" s="20"/>
      <c r="I81" s="20"/>
      <c r="J81" s="20"/>
      <c r="K81" s="209" t="s">
        <v>60</v>
      </c>
      <c r="M81" s="23"/>
    </row>
    <row r="82" spans="1:13" s="24" customFormat="1" ht="24.9" customHeight="1" x14ac:dyDescent="0.3">
      <c r="A82" s="44"/>
      <c r="B82" s="52"/>
      <c r="C82" s="20">
        <f t="shared" si="24"/>
        <v>100</v>
      </c>
      <c r="D82" s="20">
        <f t="shared" si="23"/>
        <v>100</v>
      </c>
      <c r="E82" s="20"/>
      <c r="F82" s="20"/>
      <c r="G82" s="20">
        <v>100</v>
      </c>
      <c r="H82" s="20"/>
      <c r="I82" s="20"/>
      <c r="J82" s="20"/>
      <c r="K82" s="209" t="s">
        <v>61</v>
      </c>
      <c r="M82" s="23"/>
    </row>
    <row r="83" spans="1:13" s="24" customFormat="1" ht="143.25" customHeight="1" x14ac:dyDescent="0.3">
      <c r="A83" s="18">
        <v>4</v>
      </c>
      <c r="B83" s="163" t="s">
        <v>239</v>
      </c>
      <c r="C83" s="20">
        <f>D83+J83</f>
        <v>2199.58</v>
      </c>
      <c r="D83" s="20">
        <f>SUM(E83:I83)</f>
        <v>209.58</v>
      </c>
      <c r="E83" s="20"/>
      <c r="F83" s="20"/>
      <c r="G83" s="20">
        <f>0.3*7*99.8</f>
        <v>209.58</v>
      </c>
      <c r="H83" s="20"/>
      <c r="I83" s="20"/>
      <c r="J83" s="20">
        <v>1990</v>
      </c>
      <c r="K83" s="36" t="s">
        <v>222</v>
      </c>
      <c r="M83" s="23"/>
    </row>
    <row r="84" spans="1:13" s="24" customFormat="1" ht="48.75" customHeight="1" x14ac:dyDescent="0.3">
      <c r="A84" s="44">
        <v>5</v>
      </c>
      <c r="B84" s="163" t="s">
        <v>62</v>
      </c>
      <c r="C84" s="20">
        <f>D84+J84</f>
        <v>199.6</v>
      </c>
      <c r="D84" s="20">
        <f t="shared" si="22"/>
        <v>199.6</v>
      </c>
      <c r="E84" s="20"/>
      <c r="F84" s="20"/>
      <c r="G84" s="20">
        <f>2*1*99.8</f>
        <v>199.6</v>
      </c>
      <c r="H84" s="20"/>
      <c r="I84" s="20"/>
      <c r="J84" s="20"/>
      <c r="K84" s="36" t="s">
        <v>222</v>
      </c>
      <c r="M84" s="23"/>
    </row>
    <row r="85" spans="1:13" s="24" customFormat="1" ht="39.6" x14ac:dyDescent="0.3">
      <c r="A85" s="44">
        <v>6</v>
      </c>
      <c r="B85" s="163" t="s">
        <v>63</v>
      </c>
      <c r="C85" s="20">
        <f t="shared" ref="C85:C89" si="25">D85+J85</f>
        <v>199.6</v>
      </c>
      <c r="D85" s="20">
        <f t="shared" si="22"/>
        <v>199.6</v>
      </c>
      <c r="E85" s="20"/>
      <c r="F85" s="20"/>
      <c r="G85" s="20">
        <f>2*1*99.8</f>
        <v>199.6</v>
      </c>
      <c r="H85" s="20"/>
      <c r="I85" s="20"/>
      <c r="J85" s="20"/>
      <c r="K85" s="36" t="s">
        <v>222</v>
      </c>
      <c r="M85" s="23"/>
    </row>
    <row r="86" spans="1:13" s="24" customFormat="1" ht="56.25" customHeight="1" x14ac:dyDescent="0.3">
      <c r="A86" s="44">
        <v>7</v>
      </c>
      <c r="B86" s="163" t="s">
        <v>64</v>
      </c>
      <c r="C86" s="20">
        <f>C87+C88</f>
        <v>887</v>
      </c>
      <c r="D86" s="20">
        <f t="shared" ref="D86:G86" si="26">D87+D88</f>
        <v>349</v>
      </c>
      <c r="E86" s="20"/>
      <c r="F86" s="20"/>
      <c r="G86" s="20">
        <f t="shared" si="26"/>
        <v>349</v>
      </c>
      <c r="H86" s="20"/>
      <c r="I86" s="20"/>
      <c r="J86" s="20">
        <v>538</v>
      </c>
      <c r="K86" s="36"/>
      <c r="M86" s="23"/>
    </row>
    <row r="87" spans="1:13" s="24" customFormat="1" ht="39.75" customHeight="1" x14ac:dyDescent="0.3">
      <c r="A87" s="18" t="s">
        <v>224</v>
      </c>
      <c r="B87" s="163" t="s">
        <v>220</v>
      </c>
      <c r="C87" s="20">
        <f t="shared" si="25"/>
        <v>349</v>
      </c>
      <c r="D87" s="20">
        <f t="shared" si="22"/>
        <v>349</v>
      </c>
      <c r="E87" s="20"/>
      <c r="F87" s="20"/>
      <c r="G87" s="20">
        <v>349</v>
      </c>
      <c r="H87" s="20"/>
      <c r="I87" s="20"/>
      <c r="J87" s="20"/>
      <c r="K87" s="36" t="s">
        <v>222</v>
      </c>
      <c r="M87" s="23"/>
    </row>
    <row r="88" spans="1:13" s="24" customFormat="1" x14ac:dyDescent="0.3">
      <c r="A88" s="18" t="s">
        <v>224</v>
      </c>
      <c r="B88" s="52" t="s">
        <v>221</v>
      </c>
      <c r="C88" s="20">
        <f t="shared" si="25"/>
        <v>538</v>
      </c>
      <c r="D88" s="20"/>
      <c r="E88" s="20"/>
      <c r="F88" s="20"/>
      <c r="G88" s="20"/>
      <c r="H88" s="20"/>
      <c r="I88" s="20"/>
      <c r="J88" s="20">
        <v>538</v>
      </c>
      <c r="K88" s="36" t="s">
        <v>187</v>
      </c>
      <c r="M88" s="23"/>
    </row>
    <row r="89" spans="1:13" s="24" customFormat="1" ht="66" x14ac:dyDescent="0.3">
      <c r="A89" s="44">
        <v>8</v>
      </c>
      <c r="B89" s="163" t="s">
        <v>241</v>
      </c>
      <c r="C89" s="20">
        <f t="shared" si="25"/>
        <v>499</v>
      </c>
      <c r="D89" s="20">
        <f t="shared" si="22"/>
        <v>499</v>
      </c>
      <c r="E89" s="20"/>
      <c r="F89" s="20"/>
      <c r="G89" s="20">
        <f>5*1*99.8</f>
        <v>499</v>
      </c>
      <c r="H89" s="20"/>
      <c r="I89" s="20"/>
      <c r="J89" s="20"/>
      <c r="K89" s="36" t="s">
        <v>222</v>
      </c>
      <c r="M89" s="23"/>
    </row>
    <row r="90" spans="1:13" ht="75.75" customHeight="1" x14ac:dyDescent="0.3">
      <c r="A90" s="12" t="s">
        <v>65</v>
      </c>
      <c r="B90" s="164" t="s">
        <v>66</v>
      </c>
      <c r="C90" s="14">
        <f>D90+J90</f>
        <v>852</v>
      </c>
      <c r="D90" s="14">
        <f t="shared" si="22"/>
        <v>545</v>
      </c>
      <c r="E90" s="14"/>
      <c r="F90" s="14">
        <v>545</v>
      </c>
      <c r="G90" s="14"/>
      <c r="H90" s="14"/>
      <c r="I90" s="14"/>
      <c r="J90" s="14">
        <f>J93</f>
        <v>307</v>
      </c>
      <c r="K90" s="215"/>
      <c r="M90" s="7"/>
    </row>
    <row r="91" spans="1:13" s="24" customFormat="1" ht="26.4" x14ac:dyDescent="0.3">
      <c r="A91" s="18">
        <v>1</v>
      </c>
      <c r="B91" s="55" t="s">
        <v>67</v>
      </c>
      <c r="C91" s="20">
        <f t="shared" si="24"/>
        <v>310</v>
      </c>
      <c r="D91" s="20">
        <f>SUM(E91:I91)</f>
        <v>310</v>
      </c>
      <c r="E91" s="20"/>
      <c r="F91" s="20">
        <v>310</v>
      </c>
      <c r="G91" s="20"/>
      <c r="H91" s="20"/>
      <c r="I91" s="20"/>
      <c r="J91" s="20"/>
      <c r="K91" s="36" t="s">
        <v>223</v>
      </c>
      <c r="M91" s="7"/>
    </row>
    <row r="92" spans="1:13" s="24" customFormat="1" ht="52.8" x14ac:dyDescent="0.3">
      <c r="A92" s="18">
        <v>2</v>
      </c>
      <c r="B92" s="55" t="s">
        <v>68</v>
      </c>
      <c r="C92" s="20">
        <f t="shared" si="24"/>
        <v>235</v>
      </c>
      <c r="D92" s="20">
        <f>SUM(E92:I92)</f>
        <v>235</v>
      </c>
      <c r="E92" s="20"/>
      <c r="F92" s="20">
        <v>235</v>
      </c>
      <c r="G92" s="20"/>
      <c r="H92" s="20"/>
      <c r="I92" s="20"/>
      <c r="J92" s="20"/>
      <c r="K92" s="36" t="s">
        <v>223</v>
      </c>
      <c r="M92" s="7"/>
    </row>
    <row r="93" spans="1:13" s="24" customFormat="1" ht="35.25" customHeight="1" x14ac:dyDescent="0.3">
      <c r="A93" s="18">
        <v>3</v>
      </c>
      <c r="B93" s="55" t="s">
        <v>69</v>
      </c>
      <c r="C93" s="20">
        <f>D93+J93</f>
        <v>307</v>
      </c>
      <c r="D93" s="20"/>
      <c r="E93" s="20"/>
      <c r="F93" s="20"/>
      <c r="G93" s="20"/>
      <c r="H93" s="20"/>
      <c r="I93" s="20"/>
      <c r="J93" s="20">
        <f>J94+J95+J96+J97+J98</f>
        <v>307</v>
      </c>
      <c r="K93" s="43"/>
      <c r="M93" s="7"/>
    </row>
    <row r="94" spans="1:13" s="24" customFormat="1" ht="24.9" customHeight="1" x14ac:dyDescent="0.3">
      <c r="A94" s="18"/>
      <c r="B94" s="52"/>
      <c r="C94" s="20">
        <f t="shared" ref="C94:C98" si="27">D94+J94</f>
        <v>63</v>
      </c>
      <c r="D94" s="20"/>
      <c r="E94" s="20"/>
      <c r="F94" s="20"/>
      <c r="G94" s="20"/>
      <c r="H94" s="20"/>
      <c r="I94" s="20"/>
      <c r="J94" s="20">
        <v>63</v>
      </c>
      <c r="K94" s="209" t="s">
        <v>18</v>
      </c>
      <c r="M94" s="7"/>
    </row>
    <row r="95" spans="1:13" s="24" customFormat="1" ht="24.9" customHeight="1" x14ac:dyDescent="0.3">
      <c r="A95" s="18"/>
      <c r="B95" s="52"/>
      <c r="C95" s="20">
        <f t="shared" si="27"/>
        <v>57</v>
      </c>
      <c r="D95" s="20"/>
      <c r="E95" s="20"/>
      <c r="F95" s="20"/>
      <c r="G95" s="20"/>
      <c r="H95" s="20"/>
      <c r="I95" s="20"/>
      <c r="J95" s="20">
        <v>57</v>
      </c>
      <c r="K95" s="209" t="s">
        <v>19</v>
      </c>
      <c r="M95" s="7"/>
    </row>
    <row r="96" spans="1:13" s="24" customFormat="1" ht="24.9" customHeight="1" x14ac:dyDescent="0.3">
      <c r="A96" s="18"/>
      <c r="B96" s="52"/>
      <c r="C96" s="20">
        <f t="shared" si="27"/>
        <v>65</v>
      </c>
      <c r="D96" s="20"/>
      <c r="E96" s="20"/>
      <c r="F96" s="20"/>
      <c r="G96" s="20"/>
      <c r="H96" s="20"/>
      <c r="I96" s="20"/>
      <c r="J96" s="20">
        <v>65</v>
      </c>
      <c r="K96" s="209" t="s">
        <v>20</v>
      </c>
      <c r="M96" s="7"/>
    </row>
    <row r="97" spans="1:13" s="24" customFormat="1" ht="24.9" customHeight="1" x14ac:dyDescent="0.3">
      <c r="A97" s="18"/>
      <c r="B97" s="52"/>
      <c r="C97" s="20">
        <f t="shared" si="27"/>
        <v>110</v>
      </c>
      <c r="D97" s="20"/>
      <c r="E97" s="20"/>
      <c r="F97" s="20"/>
      <c r="G97" s="20"/>
      <c r="H97" s="20"/>
      <c r="I97" s="20"/>
      <c r="J97" s="20">
        <v>110</v>
      </c>
      <c r="K97" s="209" t="s">
        <v>21</v>
      </c>
      <c r="M97" s="7"/>
    </row>
    <row r="98" spans="1:13" s="24" customFormat="1" ht="24.9" customHeight="1" x14ac:dyDescent="0.3">
      <c r="A98" s="18"/>
      <c r="B98" s="52"/>
      <c r="C98" s="20">
        <f t="shared" si="27"/>
        <v>12</v>
      </c>
      <c r="D98" s="20"/>
      <c r="E98" s="20"/>
      <c r="F98" s="20"/>
      <c r="G98" s="20"/>
      <c r="H98" s="20"/>
      <c r="I98" s="20"/>
      <c r="J98" s="20">
        <v>12</v>
      </c>
      <c r="K98" s="209" t="s">
        <v>22</v>
      </c>
      <c r="M98" s="7"/>
    </row>
    <row r="99" spans="1:13" ht="39.6" x14ac:dyDescent="0.3">
      <c r="A99" s="12" t="s">
        <v>70</v>
      </c>
      <c r="B99" s="164" t="s">
        <v>71</v>
      </c>
      <c r="C99" s="14">
        <f t="shared" si="24"/>
        <v>1411</v>
      </c>
      <c r="D99" s="14">
        <f t="shared" ref="D99" si="28">SUM(E99:I99)</f>
        <v>1411</v>
      </c>
      <c r="E99" s="14"/>
      <c r="F99" s="14"/>
      <c r="G99" s="14"/>
      <c r="H99" s="14">
        <v>926</v>
      </c>
      <c r="I99" s="14">
        <v>485</v>
      </c>
      <c r="J99" s="14"/>
      <c r="K99" s="36"/>
      <c r="M99" s="7"/>
    </row>
    <row r="100" spans="1:13" ht="27" x14ac:dyDescent="0.3">
      <c r="A100" s="97">
        <v>1</v>
      </c>
      <c r="B100" s="168" t="s">
        <v>217</v>
      </c>
      <c r="C100" s="46">
        <f t="shared" si="24"/>
        <v>564</v>
      </c>
      <c r="D100" s="46">
        <v>564</v>
      </c>
      <c r="E100" s="46"/>
      <c r="F100" s="46"/>
      <c r="G100" s="46"/>
      <c r="H100" s="46">
        <v>370</v>
      </c>
      <c r="I100" s="46">
        <v>194</v>
      </c>
      <c r="J100" s="14"/>
      <c r="K100" s="216" t="s">
        <v>72</v>
      </c>
      <c r="M100" s="7"/>
    </row>
    <row r="101" spans="1:13" s="17" customFormat="1" ht="20.100000000000001" customHeight="1" x14ac:dyDescent="0.3">
      <c r="A101" s="97">
        <v>2</v>
      </c>
      <c r="B101" s="168" t="s">
        <v>52</v>
      </c>
      <c r="C101" s="46">
        <f t="shared" si="24"/>
        <v>847</v>
      </c>
      <c r="D101" s="46">
        <f>SUM(D102:D106)</f>
        <v>847</v>
      </c>
      <c r="E101" s="46"/>
      <c r="F101" s="46"/>
      <c r="G101" s="46"/>
      <c r="H101" s="46">
        <v>556</v>
      </c>
      <c r="I101" s="46">
        <v>291</v>
      </c>
      <c r="J101" s="14"/>
      <c r="K101" s="217"/>
      <c r="M101" s="16"/>
    </row>
    <row r="102" spans="1:13" s="24" customFormat="1" ht="24.9" customHeight="1" x14ac:dyDescent="0.3">
      <c r="A102" s="18"/>
      <c r="B102" s="52"/>
      <c r="C102" s="20">
        <f t="shared" si="24"/>
        <v>202</v>
      </c>
      <c r="D102" s="20">
        <v>202</v>
      </c>
      <c r="E102" s="20"/>
      <c r="F102" s="20"/>
      <c r="G102" s="20"/>
      <c r="H102" s="20">
        <v>133</v>
      </c>
      <c r="I102" s="20">
        <v>69</v>
      </c>
      <c r="J102" s="20"/>
      <c r="K102" s="209" t="s">
        <v>18</v>
      </c>
      <c r="M102" s="7"/>
    </row>
    <row r="103" spans="1:13" s="24" customFormat="1" ht="24.9" customHeight="1" x14ac:dyDescent="0.3">
      <c r="A103" s="18"/>
      <c r="B103" s="52"/>
      <c r="C103" s="20">
        <f t="shared" si="24"/>
        <v>120</v>
      </c>
      <c r="D103" s="20">
        <v>120</v>
      </c>
      <c r="E103" s="20"/>
      <c r="F103" s="20"/>
      <c r="G103" s="20"/>
      <c r="H103" s="20">
        <v>79</v>
      </c>
      <c r="I103" s="20">
        <v>41</v>
      </c>
      <c r="J103" s="20"/>
      <c r="K103" s="209" t="s">
        <v>19</v>
      </c>
      <c r="M103" s="7"/>
    </row>
    <row r="104" spans="1:13" s="24" customFormat="1" ht="24.9" customHeight="1" x14ac:dyDescent="0.3">
      <c r="A104" s="18"/>
      <c r="B104" s="52"/>
      <c r="C104" s="20">
        <f t="shared" si="24"/>
        <v>158</v>
      </c>
      <c r="D104" s="20">
        <v>158</v>
      </c>
      <c r="E104" s="20"/>
      <c r="F104" s="20"/>
      <c r="G104" s="20"/>
      <c r="H104" s="20">
        <v>104</v>
      </c>
      <c r="I104" s="20">
        <v>54</v>
      </c>
      <c r="J104" s="20"/>
      <c r="K104" s="209" t="s">
        <v>20</v>
      </c>
      <c r="M104" s="7"/>
    </row>
    <row r="105" spans="1:13" s="24" customFormat="1" ht="24.9" customHeight="1" x14ac:dyDescent="0.3">
      <c r="A105" s="18"/>
      <c r="B105" s="52"/>
      <c r="C105" s="20">
        <f t="shared" si="24"/>
        <v>291</v>
      </c>
      <c r="D105" s="20">
        <v>291</v>
      </c>
      <c r="E105" s="20"/>
      <c r="F105" s="20"/>
      <c r="G105" s="20"/>
      <c r="H105" s="20">
        <v>191</v>
      </c>
      <c r="I105" s="20">
        <v>100</v>
      </c>
      <c r="J105" s="20"/>
      <c r="K105" s="209" t="s">
        <v>21</v>
      </c>
      <c r="M105" s="7"/>
    </row>
    <row r="106" spans="1:13" s="24" customFormat="1" ht="24.9" customHeight="1" x14ac:dyDescent="0.3">
      <c r="A106" s="18"/>
      <c r="B106" s="52"/>
      <c r="C106" s="20">
        <f t="shared" si="24"/>
        <v>76</v>
      </c>
      <c r="D106" s="20">
        <v>76</v>
      </c>
      <c r="E106" s="20"/>
      <c r="F106" s="20"/>
      <c r="G106" s="20"/>
      <c r="H106" s="20">
        <v>50</v>
      </c>
      <c r="I106" s="20">
        <v>26</v>
      </c>
      <c r="J106" s="20"/>
      <c r="K106" s="209" t="s">
        <v>22</v>
      </c>
      <c r="M106" s="7"/>
    </row>
    <row r="107" spans="1:13" ht="52.8" x14ac:dyDescent="0.3">
      <c r="A107" s="12" t="s">
        <v>73</v>
      </c>
      <c r="B107" s="164" t="s">
        <v>74</v>
      </c>
      <c r="C107" s="14">
        <f t="shared" si="24"/>
        <v>15538.76</v>
      </c>
      <c r="D107" s="14">
        <f>D108+D112</f>
        <v>15538.76</v>
      </c>
      <c r="E107" s="14"/>
      <c r="F107" s="14">
        <f t="shared" ref="F107:H107" si="29">F108+F112</f>
        <v>1248.3600000000001</v>
      </c>
      <c r="G107" s="14">
        <f t="shared" si="29"/>
        <v>543.9</v>
      </c>
      <c r="H107" s="14">
        <f t="shared" si="29"/>
        <v>13746.5</v>
      </c>
      <c r="I107" s="14"/>
      <c r="J107" s="14"/>
      <c r="K107" s="43"/>
      <c r="M107" s="7"/>
    </row>
    <row r="108" spans="1:13" ht="70.5" customHeight="1" x14ac:dyDescent="0.3">
      <c r="A108" s="12">
        <v>1</v>
      </c>
      <c r="B108" s="164" t="s">
        <v>75</v>
      </c>
      <c r="C108" s="14">
        <f t="shared" ref="C108:D108" si="30">SUM(C109,C110,C111)</f>
        <v>14894.76</v>
      </c>
      <c r="D108" s="14">
        <f t="shared" si="30"/>
        <v>14894.76</v>
      </c>
      <c r="E108" s="14"/>
      <c r="F108" s="14">
        <f>SUM(F109,F110,F111)</f>
        <v>604.36</v>
      </c>
      <c r="G108" s="14">
        <f t="shared" ref="G108:H108" si="31">SUM(G109,G110,G111)</f>
        <v>543.9</v>
      </c>
      <c r="H108" s="14">
        <f t="shared" si="31"/>
        <v>13746.5</v>
      </c>
      <c r="I108" s="14"/>
      <c r="J108" s="14"/>
      <c r="K108" s="213"/>
      <c r="M108" s="7"/>
    </row>
    <row r="109" spans="1:13" s="51" customFormat="1" ht="24.9" customHeight="1" x14ac:dyDescent="0.3">
      <c r="A109" s="56"/>
      <c r="B109" s="57"/>
      <c r="C109" s="49">
        <f t="shared" ref="C109:C121" si="32">D109+J109</f>
        <v>599.76</v>
      </c>
      <c r="D109" s="49">
        <f>SUM(E109:I109)</f>
        <v>599.76</v>
      </c>
      <c r="E109" s="49"/>
      <c r="F109" s="49">
        <v>24.36</v>
      </c>
      <c r="G109" s="49">
        <v>21.9</v>
      </c>
      <c r="H109" s="49">
        <v>553.5</v>
      </c>
      <c r="I109" s="49"/>
      <c r="J109" s="49"/>
      <c r="K109" s="218" t="s">
        <v>59</v>
      </c>
      <c r="M109" s="7"/>
    </row>
    <row r="110" spans="1:13" s="51" customFormat="1" ht="24.9" customHeight="1" x14ac:dyDescent="0.3">
      <c r="A110" s="56"/>
      <c r="B110" s="57"/>
      <c r="C110" s="49">
        <f t="shared" si="32"/>
        <v>12260</v>
      </c>
      <c r="D110" s="49">
        <f>SUM(E110:I110)</f>
        <v>12260</v>
      </c>
      <c r="E110" s="49"/>
      <c r="F110" s="49">
        <v>498</v>
      </c>
      <c r="G110" s="49">
        <v>448</v>
      </c>
      <c r="H110" s="49">
        <v>11314</v>
      </c>
      <c r="I110" s="49"/>
      <c r="J110" s="49"/>
      <c r="K110" s="218" t="s">
        <v>21</v>
      </c>
      <c r="M110" s="7"/>
    </row>
    <row r="111" spans="1:13" s="51" customFormat="1" ht="24.9" customHeight="1" x14ac:dyDescent="0.3">
      <c r="A111" s="56"/>
      <c r="B111" s="57"/>
      <c r="C111" s="49">
        <f t="shared" si="32"/>
        <v>2035</v>
      </c>
      <c r="D111" s="49">
        <f t="shared" ref="D111:D119" si="33">SUM(E111:I111)</f>
        <v>2035</v>
      </c>
      <c r="E111" s="49"/>
      <c r="F111" s="49">
        <v>82</v>
      </c>
      <c r="G111" s="49">
        <v>74</v>
      </c>
      <c r="H111" s="49">
        <v>1879</v>
      </c>
      <c r="I111" s="49"/>
      <c r="J111" s="49"/>
      <c r="K111" s="218" t="s">
        <v>22</v>
      </c>
      <c r="M111" s="7"/>
    </row>
    <row r="112" spans="1:13" ht="26.4" x14ac:dyDescent="0.3">
      <c r="A112" s="12">
        <v>2</v>
      </c>
      <c r="B112" s="164" t="s">
        <v>76</v>
      </c>
      <c r="C112" s="14">
        <f t="shared" si="32"/>
        <v>644</v>
      </c>
      <c r="D112" s="14">
        <f t="shared" si="33"/>
        <v>644</v>
      </c>
      <c r="E112" s="14"/>
      <c r="F112" s="14">
        <f>F113+F114</f>
        <v>644</v>
      </c>
      <c r="G112" s="14"/>
      <c r="H112" s="14"/>
      <c r="I112" s="14"/>
      <c r="J112" s="14"/>
      <c r="K112" s="213"/>
      <c r="M112" s="7"/>
    </row>
    <row r="113" spans="1:13" ht="26.25" customHeight="1" x14ac:dyDescent="0.3">
      <c r="A113" s="18" t="s">
        <v>31</v>
      </c>
      <c r="B113" s="52" t="s">
        <v>232</v>
      </c>
      <c r="C113" s="20">
        <f t="shared" si="32"/>
        <v>322</v>
      </c>
      <c r="D113" s="20">
        <f t="shared" si="33"/>
        <v>322</v>
      </c>
      <c r="E113" s="20"/>
      <c r="F113" s="20">
        <v>322</v>
      </c>
      <c r="G113" s="20"/>
      <c r="H113" s="20"/>
      <c r="I113" s="20"/>
      <c r="J113" s="20"/>
      <c r="K113" s="43" t="s">
        <v>47</v>
      </c>
      <c r="M113" s="7"/>
    </row>
    <row r="114" spans="1:13" ht="20.100000000000001" customHeight="1" x14ac:dyDescent="0.3">
      <c r="A114" s="18" t="s">
        <v>34</v>
      </c>
      <c r="B114" s="52" t="s">
        <v>77</v>
      </c>
      <c r="C114" s="20">
        <f t="shared" si="32"/>
        <v>322</v>
      </c>
      <c r="D114" s="20">
        <f t="shared" si="33"/>
        <v>322</v>
      </c>
      <c r="E114" s="20"/>
      <c r="F114" s="20">
        <f>SUM(F115:F119)</f>
        <v>322</v>
      </c>
      <c r="G114" s="20"/>
      <c r="H114" s="20"/>
      <c r="I114" s="20"/>
      <c r="J114" s="20"/>
      <c r="K114" s="215"/>
      <c r="M114" s="7"/>
    </row>
    <row r="115" spans="1:13" s="24" customFormat="1" ht="24.9" customHeight="1" x14ac:dyDescent="0.3">
      <c r="A115" s="44"/>
      <c r="B115" s="52"/>
      <c r="C115" s="20">
        <f t="shared" si="32"/>
        <v>57</v>
      </c>
      <c r="D115" s="20">
        <f t="shared" si="33"/>
        <v>57</v>
      </c>
      <c r="E115" s="20"/>
      <c r="F115" s="20">
        <v>57</v>
      </c>
      <c r="G115" s="20"/>
      <c r="H115" s="20"/>
      <c r="I115" s="20"/>
      <c r="J115" s="20"/>
      <c r="K115" s="18" t="s">
        <v>78</v>
      </c>
      <c r="M115" s="7"/>
    </row>
    <row r="116" spans="1:13" s="24" customFormat="1" ht="24.9" customHeight="1" x14ac:dyDescent="0.3">
      <c r="A116" s="44"/>
      <c r="B116" s="58"/>
      <c r="C116" s="20">
        <f t="shared" si="32"/>
        <v>92</v>
      </c>
      <c r="D116" s="20">
        <f t="shared" si="33"/>
        <v>92</v>
      </c>
      <c r="E116" s="20"/>
      <c r="F116" s="20">
        <v>92</v>
      </c>
      <c r="G116" s="20"/>
      <c r="H116" s="20"/>
      <c r="I116" s="20"/>
      <c r="J116" s="20"/>
      <c r="K116" s="60" t="s">
        <v>226</v>
      </c>
      <c r="M116" s="7"/>
    </row>
    <row r="117" spans="1:13" s="24" customFormat="1" ht="24.9" customHeight="1" x14ac:dyDescent="0.3">
      <c r="A117" s="44"/>
      <c r="B117" s="58"/>
      <c r="C117" s="20">
        <f t="shared" si="32"/>
        <v>57</v>
      </c>
      <c r="D117" s="20">
        <f t="shared" si="33"/>
        <v>57</v>
      </c>
      <c r="E117" s="20"/>
      <c r="F117" s="20">
        <v>57</v>
      </c>
      <c r="G117" s="20"/>
      <c r="H117" s="20"/>
      <c r="I117" s="20"/>
      <c r="J117" s="20"/>
      <c r="K117" s="60" t="s">
        <v>227</v>
      </c>
      <c r="M117" s="7"/>
    </row>
    <row r="118" spans="1:13" s="24" customFormat="1" ht="24.9" customHeight="1" x14ac:dyDescent="0.3">
      <c r="A118" s="44"/>
      <c r="B118" s="26"/>
      <c r="C118" s="20">
        <f t="shared" si="32"/>
        <v>56</v>
      </c>
      <c r="D118" s="20">
        <f t="shared" si="33"/>
        <v>56</v>
      </c>
      <c r="E118" s="20"/>
      <c r="F118" s="49">
        <v>56</v>
      </c>
      <c r="G118" s="20"/>
      <c r="H118" s="20"/>
      <c r="I118" s="20"/>
      <c r="J118" s="20"/>
      <c r="K118" s="219" t="s">
        <v>21</v>
      </c>
      <c r="M118" s="7"/>
    </row>
    <row r="119" spans="1:13" s="24" customFormat="1" ht="24.9" customHeight="1" x14ac:dyDescent="0.3">
      <c r="A119" s="44"/>
      <c r="B119" s="26"/>
      <c r="C119" s="20">
        <f t="shared" si="32"/>
        <v>60</v>
      </c>
      <c r="D119" s="20">
        <f t="shared" si="33"/>
        <v>60</v>
      </c>
      <c r="E119" s="20"/>
      <c r="F119" s="20">
        <v>60</v>
      </c>
      <c r="G119" s="20"/>
      <c r="H119" s="20"/>
      <c r="I119" s="20"/>
      <c r="J119" s="20"/>
      <c r="K119" s="219" t="s">
        <v>22</v>
      </c>
      <c r="M119" s="7"/>
    </row>
    <row r="120" spans="1:13" ht="66" x14ac:dyDescent="0.3">
      <c r="A120" s="12" t="s">
        <v>81</v>
      </c>
      <c r="B120" s="164" t="s">
        <v>82</v>
      </c>
      <c r="C120" s="14">
        <f t="shared" si="32"/>
        <v>3261</v>
      </c>
      <c r="D120" s="14">
        <f>SUM(E120:I120)</f>
        <v>684</v>
      </c>
      <c r="E120" s="14"/>
      <c r="F120" s="14"/>
      <c r="G120" s="14">
        <f>G121+G131</f>
        <v>518</v>
      </c>
      <c r="H120" s="14">
        <f>H121+H141</f>
        <v>166</v>
      </c>
      <c r="I120" s="14"/>
      <c r="J120" s="14">
        <f>J121+J131+J141</f>
        <v>2577</v>
      </c>
      <c r="K120" s="213"/>
      <c r="L120" s="34"/>
      <c r="M120" s="7"/>
    </row>
    <row r="121" spans="1:13" ht="79.5" customHeight="1" x14ac:dyDescent="0.3">
      <c r="A121" s="12">
        <v>1</v>
      </c>
      <c r="B121" s="164" t="s">
        <v>83</v>
      </c>
      <c r="C121" s="14">
        <f t="shared" si="32"/>
        <v>669</v>
      </c>
      <c r="D121" s="14">
        <f>D122+D125</f>
        <v>389</v>
      </c>
      <c r="E121" s="14"/>
      <c r="F121" s="14"/>
      <c r="G121" s="14">
        <f>G122+G125</f>
        <v>389</v>
      </c>
      <c r="H121" s="14"/>
      <c r="I121" s="14"/>
      <c r="J121" s="14">
        <f t="shared" ref="J121" si="34">J122+J125</f>
        <v>280</v>
      </c>
      <c r="K121" s="217"/>
      <c r="M121" s="7"/>
    </row>
    <row r="122" spans="1:13" s="170" customFormat="1" ht="20.100000000000001" customHeight="1" x14ac:dyDescent="0.3">
      <c r="A122" s="97" t="s">
        <v>41</v>
      </c>
      <c r="B122" s="169" t="s">
        <v>84</v>
      </c>
      <c r="C122" s="46">
        <f>D122+J122</f>
        <v>517</v>
      </c>
      <c r="D122" s="46">
        <f>SUM(D123:D123)</f>
        <v>237</v>
      </c>
      <c r="E122" s="46"/>
      <c r="F122" s="46"/>
      <c r="G122" s="46">
        <f>SUM(G123:G123)</f>
        <v>237</v>
      </c>
      <c r="H122" s="46"/>
      <c r="I122" s="46"/>
      <c r="J122" s="46">
        <f>J123+J124</f>
        <v>280</v>
      </c>
      <c r="K122" s="220"/>
      <c r="M122" s="171"/>
    </row>
    <row r="123" spans="1:13" ht="20.100000000000001" customHeight="1" x14ac:dyDescent="0.3">
      <c r="A123" s="18"/>
      <c r="B123" s="52"/>
      <c r="C123" s="20">
        <f>D123+J123</f>
        <v>467</v>
      </c>
      <c r="D123" s="20">
        <f>SUM(E123:I123)</f>
        <v>237</v>
      </c>
      <c r="E123" s="20"/>
      <c r="F123" s="20"/>
      <c r="G123" s="20">
        <v>237</v>
      </c>
      <c r="H123" s="20"/>
      <c r="I123" s="20"/>
      <c r="J123" s="20">
        <f>150+40+40</f>
        <v>230</v>
      </c>
      <c r="K123" s="213" t="s">
        <v>47</v>
      </c>
      <c r="M123" s="7"/>
    </row>
    <row r="124" spans="1:13" ht="20.100000000000001" customHeight="1" x14ac:dyDescent="0.3">
      <c r="A124" s="18"/>
      <c r="B124" s="52"/>
      <c r="C124" s="20">
        <f>D124+J124</f>
        <v>50</v>
      </c>
      <c r="D124" s="20"/>
      <c r="E124" s="20"/>
      <c r="F124" s="20"/>
      <c r="G124" s="20"/>
      <c r="H124" s="20"/>
      <c r="I124" s="20"/>
      <c r="J124" s="20">
        <v>50</v>
      </c>
      <c r="K124" s="213" t="s">
        <v>85</v>
      </c>
      <c r="M124" s="7"/>
    </row>
    <row r="125" spans="1:13" s="170" customFormat="1" ht="20.100000000000001" customHeight="1" x14ac:dyDescent="0.3">
      <c r="A125" s="97" t="s">
        <v>42</v>
      </c>
      <c r="B125" s="168" t="s">
        <v>77</v>
      </c>
      <c r="C125" s="46">
        <f t="shared" ref="C125:C141" si="35">D125+J125</f>
        <v>152</v>
      </c>
      <c r="D125" s="46">
        <f>SUM(D126:D130)</f>
        <v>152</v>
      </c>
      <c r="E125" s="46"/>
      <c r="F125" s="46"/>
      <c r="G125" s="46">
        <f t="shared" ref="G125" si="36">SUM(G126:G130)</f>
        <v>152</v>
      </c>
      <c r="H125" s="46"/>
      <c r="I125" s="46"/>
      <c r="J125" s="46"/>
      <c r="K125" s="220"/>
      <c r="M125" s="171"/>
    </row>
    <row r="126" spans="1:13" s="24" customFormat="1" ht="20.100000000000001" customHeight="1" x14ac:dyDescent="0.3">
      <c r="A126" s="44"/>
      <c r="B126" s="52"/>
      <c r="C126" s="20">
        <f t="shared" si="35"/>
        <v>30</v>
      </c>
      <c r="D126" s="20">
        <f>SUM(E126:I126)</f>
        <v>30</v>
      </c>
      <c r="E126" s="20"/>
      <c r="F126" s="20"/>
      <c r="G126" s="20">
        <v>30</v>
      </c>
      <c r="H126" s="20"/>
      <c r="I126" s="20"/>
      <c r="J126" s="20"/>
      <c r="K126" s="209" t="s">
        <v>78</v>
      </c>
      <c r="M126" s="7"/>
    </row>
    <row r="127" spans="1:13" s="24" customFormat="1" ht="20.100000000000001" customHeight="1" x14ac:dyDescent="0.3">
      <c r="A127" s="44"/>
      <c r="B127" s="58"/>
      <c r="C127" s="20">
        <f t="shared" si="35"/>
        <v>20</v>
      </c>
      <c r="D127" s="20">
        <f>SUM(E127:I127)</f>
        <v>20</v>
      </c>
      <c r="E127" s="20"/>
      <c r="F127" s="20"/>
      <c r="G127" s="20">
        <v>20</v>
      </c>
      <c r="H127" s="20"/>
      <c r="I127" s="20"/>
      <c r="J127" s="20"/>
      <c r="K127" s="60" t="s">
        <v>79</v>
      </c>
      <c r="M127" s="7"/>
    </row>
    <row r="128" spans="1:13" s="24" customFormat="1" ht="20.100000000000001" customHeight="1" x14ac:dyDescent="0.3">
      <c r="A128" s="44"/>
      <c r="B128" s="58"/>
      <c r="C128" s="20">
        <f t="shared" si="35"/>
        <v>20</v>
      </c>
      <c r="D128" s="20">
        <f>SUM(E128:I128)</f>
        <v>20</v>
      </c>
      <c r="E128" s="20"/>
      <c r="F128" s="20"/>
      <c r="G128" s="20">
        <v>20</v>
      </c>
      <c r="H128" s="20"/>
      <c r="I128" s="20"/>
      <c r="J128" s="20"/>
      <c r="K128" s="60" t="s">
        <v>80</v>
      </c>
      <c r="M128" s="7"/>
    </row>
    <row r="129" spans="1:13" s="24" customFormat="1" ht="20.100000000000001" customHeight="1" x14ac:dyDescent="0.3">
      <c r="A129" s="44"/>
      <c r="B129" s="26"/>
      <c r="C129" s="20">
        <f t="shared" si="35"/>
        <v>72</v>
      </c>
      <c r="D129" s="20">
        <f>SUM(E129:I129)</f>
        <v>72</v>
      </c>
      <c r="E129" s="20"/>
      <c r="F129" s="20"/>
      <c r="G129" s="20">
        <v>72</v>
      </c>
      <c r="H129" s="20"/>
      <c r="I129" s="20"/>
      <c r="J129" s="20"/>
      <c r="K129" s="211" t="s">
        <v>21</v>
      </c>
      <c r="M129" s="7"/>
    </row>
    <row r="130" spans="1:13" s="24" customFormat="1" ht="20.100000000000001" customHeight="1" x14ac:dyDescent="0.3">
      <c r="A130" s="44"/>
      <c r="B130" s="26"/>
      <c r="C130" s="20">
        <f t="shared" si="35"/>
        <v>10</v>
      </c>
      <c r="D130" s="20">
        <f>SUM(E130:I130)</f>
        <v>10</v>
      </c>
      <c r="E130" s="20"/>
      <c r="F130" s="20"/>
      <c r="G130" s="20">
        <v>10</v>
      </c>
      <c r="H130" s="20"/>
      <c r="I130" s="20"/>
      <c r="J130" s="20"/>
      <c r="K130" s="211" t="s">
        <v>22</v>
      </c>
      <c r="M130" s="7"/>
    </row>
    <row r="131" spans="1:13" s="24" customFormat="1" ht="87.75" customHeight="1" x14ac:dyDescent="0.3">
      <c r="A131" s="12">
        <v>2</v>
      </c>
      <c r="B131" s="164" t="s">
        <v>86</v>
      </c>
      <c r="C131" s="14">
        <f t="shared" si="35"/>
        <v>957</v>
      </c>
      <c r="D131" s="14">
        <f>D138+D132</f>
        <v>129</v>
      </c>
      <c r="E131" s="14"/>
      <c r="F131" s="14"/>
      <c r="G131" s="14">
        <f>G138+G132</f>
        <v>129</v>
      </c>
      <c r="H131" s="14"/>
      <c r="I131" s="14"/>
      <c r="J131" s="14">
        <f>J132+J138</f>
        <v>828</v>
      </c>
      <c r="K131" s="36"/>
      <c r="M131" s="7"/>
    </row>
    <row r="132" spans="1:13" s="24" customFormat="1" ht="33" customHeight="1" x14ac:dyDescent="0.3">
      <c r="A132" s="97" t="s">
        <v>31</v>
      </c>
      <c r="B132" s="165" t="s">
        <v>35</v>
      </c>
      <c r="C132" s="20">
        <f t="shared" si="35"/>
        <v>793</v>
      </c>
      <c r="D132" s="20">
        <f>SUM(D133:D137)</f>
        <v>43</v>
      </c>
      <c r="E132" s="20"/>
      <c r="F132" s="20"/>
      <c r="G132" s="158">
        <v>43</v>
      </c>
      <c r="H132" s="20"/>
      <c r="I132" s="20"/>
      <c r="J132" s="20">
        <f>SUM(J133:J137)</f>
        <v>750</v>
      </c>
      <c r="K132" s="213"/>
      <c r="M132" s="7"/>
    </row>
    <row r="133" spans="1:13" s="24" customFormat="1" ht="17.850000000000001" customHeight="1" x14ac:dyDescent="0.3">
      <c r="A133" s="59"/>
      <c r="B133" s="58"/>
      <c r="C133" s="20">
        <f t="shared" si="35"/>
        <v>162</v>
      </c>
      <c r="D133" s="20">
        <f t="shared" ref="D133:D141" si="37">SUM(E133:I133)</f>
        <v>12</v>
      </c>
      <c r="E133" s="20"/>
      <c r="F133" s="20"/>
      <c r="G133" s="159">
        <v>12</v>
      </c>
      <c r="H133" s="20"/>
      <c r="I133" s="20"/>
      <c r="J133" s="20">
        <f>50*3</f>
        <v>150</v>
      </c>
      <c r="K133" s="60" t="s">
        <v>57</v>
      </c>
      <c r="M133" s="7"/>
    </row>
    <row r="134" spans="1:13" s="24" customFormat="1" ht="17.850000000000001" customHeight="1" x14ac:dyDescent="0.3">
      <c r="A134" s="59"/>
      <c r="B134" s="58"/>
      <c r="C134" s="20">
        <f t="shared" si="35"/>
        <v>104</v>
      </c>
      <c r="D134" s="20">
        <f t="shared" si="37"/>
        <v>4</v>
      </c>
      <c r="E134" s="20"/>
      <c r="F134" s="20"/>
      <c r="G134" s="160">
        <v>4</v>
      </c>
      <c r="H134" s="20"/>
      <c r="I134" s="20"/>
      <c r="J134" s="20">
        <f>50*2</f>
        <v>100</v>
      </c>
      <c r="K134" s="60" t="s">
        <v>58</v>
      </c>
      <c r="M134" s="7"/>
    </row>
    <row r="135" spans="1:13" s="24" customFormat="1" ht="17.850000000000001" customHeight="1" x14ac:dyDescent="0.3">
      <c r="A135" s="59"/>
      <c r="B135" s="58"/>
      <c r="C135" s="20">
        <f t="shared" si="35"/>
        <v>108</v>
      </c>
      <c r="D135" s="20">
        <f t="shared" si="37"/>
        <v>8</v>
      </c>
      <c r="E135" s="20"/>
      <c r="F135" s="20"/>
      <c r="G135" s="160">
        <v>8</v>
      </c>
      <c r="H135" s="20"/>
      <c r="I135" s="20"/>
      <c r="J135" s="20">
        <f>50*2</f>
        <v>100</v>
      </c>
      <c r="K135" s="60" t="s">
        <v>59</v>
      </c>
      <c r="M135" s="7"/>
    </row>
    <row r="136" spans="1:13" s="24" customFormat="1" ht="17.850000000000001" customHeight="1" x14ac:dyDescent="0.3">
      <c r="A136" s="59"/>
      <c r="B136" s="58"/>
      <c r="C136" s="20">
        <f t="shared" si="35"/>
        <v>365</v>
      </c>
      <c r="D136" s="20">
        <f t="shared" si="37"/>
        <v>15</v>
      </c>
      <c r="E136" s="20"/>
      <c r="F136" s="20"/>
      <c r="G136" s="160">
        <v>15</v>
      </c>
      <c r="H136" s="20"/>
      <c r="I136" s="20"/>
      <c r="J136" s="20">
        <f>50*7</f>
        <v>350</v>
      </c>
      <c r="K136" s="60" t="s">
        <v>60</v>
      </c>
      <c r="M136" s="7"/>
    </row>
    <row r="137" spans="1:13" s="24" customFormat="1" ht="17.850000000000001" customHeight="1" x14ac:dyDescent="0.3">
      <c r="A137" s="59"/>
      <c r="B137" s="58"/>
      <c r="C137" s="20">
        <f t="shared" si="35"/>
        <v>54</v>
      </c>
      <c r="D137" s="20">
        <f t="shared" si="37"/>
        <v>4</v>
      </c>
      <c r="E137" s="20"/>
      <c r="F137" s="20"/>
      <c r="G137" s="160">
        <v>4</v>
      </c>
      <c r="H137" s="20"/>
      <c r="I137" s="20"/>
      <c r="J137" s="20">
        <v>50</v>
      </c>
      <c r="K137" s="60" t="s">
        <v>61</v>
      </c>
      <c r="M137" s="7"/>
    </row>
    <row r="138" spans="1:13" s="17" customFormat="1" ht="17.850000000000001" customHeight="1" x14ac:dyDescent="0.3">
      <c r="A138" s="97" t="s">
        <v>34</v>
      </c>
      <c r="B138" s="165" t="s">
        <v>87</v>
      </c>
      <c r="C138" s="14">
        <f t="shared" si="35"/>
        <v>164</v>
      </c>
      <c r="D138" s="14">
        <f t="shared" si="37"/>
        <v>86</v>
      </c>
      <c r="E138" s="14"/>
      <c r="F138" s="14"/>
      <c r="G138" s="158">
        <v>86</v>
      </c>
      <c r="H138" s="14"/>
      <c r="I138" s="14"/>
      <c r="J138" s="14">
        <f>J139+J140</f>
        <v>78</v>
      </c>
      <c r="K138" s="213"/>
      <c r="M138" s="7"/>
    </row>
    <row r="139" spans="1:13" s="24" customFormat="1" ht="17.850000000000001" customHeight="1" x14ac:dyDescent="0.3">
      <c r="A139" s="44"/>
      <c r="B139" s="19"/>
      <c r="C139" s="20">
        <f t="shared" si="35"/>
        <v>65</v>
      </c>
      <c r="D139" s="20">
        <f t="shared" si="37"/>
        <v>65</v>
      </c>
      <c r="E139" s="20"/>
      <c r="F139" s="20"/>
      <c r="G139" s="160">
        <v>65</v>
      </c>
      <c r="H139" s="20"/>
      <c r="I139" s="20"/>
      <c r="J139" s="20"/>
      <c r="K139" s="213" t="s">
        <v>47</v>
      </c>
      <c r="M139" s="7"/>
    </row>
    <row r="140" spans="1:13" s="24" customFormat="1" ht="26.4" x14ac:dyDescent="0.3">
      <c r="A140" s="44"/>
      <c r="B140" s="19"/>
      <c r="C140" s="20">
        <f t="shared" si="35"/>
        <v>100</v>
      </c>
      <c r="D140" s="20">
        <f t="shared" si="37"/>
        <v>22</v>
      </c>
      <c r="E140" s="20"/>
      <c r="F140" s="20"/>
      <c r="G140" s="160">
        <v>22</v>
      </c>
      <c r="H140" s="20"/>
      <c r="I140" s="20"/>
      <c r="J140" s="20">
        <v>78</v>
      </c>
      <c r="K140" s="36" t="s">
        <v>89</v>
      </c>
      <c r="M140" s="7"/>
    </row>
    <row r="141" spans="1:13" s="24" customFormat="1" ht="55.5" customHeight="1" x14ac:dyDescent="0.3">
      <c r="A141" s="12">
        <v>3</v>
      </c>
      <c r="B141" s="164" t="s">
        <v>228</v>
      </c>
      <c r="C141" s="14">
        <f t="shared" si="35"/>
        <v>1635</v>
      </c>
      <c r="D141" s="14">
        <f t="shared" si="37"/>
        <v>166</v>
      </c>
      <c r="E141" s="35"/>
      <c r="F141" s="35"/>
      <c r="G141" s="35"/>
      <c r="H141" s="35">
        <f>H142+H155</f>
        <v>166</v>
      </c>
      <c r="I141" s="35"/>
      <c r="J141" s="14">
        <f>J142+J155</f>
        <v>1469</v>
      </c>
      <c r="K141" s="213"/>
      <c r="M141" s="7"/>
    </row>
    <row r="142" spans="1:13" s="24" customFormat="1" x14ac:dyDescent="0.3">
      <c r="A142" s="97" t="s">
        <v>49</v>
      </c>
      <c r="B142" s="165" t="s">
        <v>87</v>
      </c>
      <c r="C142" s="46">
        <f>D142+J142</f>
        <v>1010</v>
      </c>
      <c r="D142" s="46">
        <f>D143+D144</f>
        <v>56</v>
      </c>
      <c r="E142" s="166"/>
      <c r="F142" s="166"/>
      <c r="G142" s="166"/>
      <c r="H142" s="167">
        <f>H143+H144</f>
        <v>56</v>
      </c>
      <c r="I142" s="166"/>
      <c r="J142" s="46">
        <f>SUM(J143:J154)</f>
        <v>954</v>
      </c>
      <c r="K142" s="213"/>
      <c r="M142" s="7"/>
    </row>
    <row r="143" spans="1:13" s="24" customFormat="1" x14ac:dyDescent="0.3">
      <c r="A143" s="18"/>
      <c r="B143" s="19"/>
      <c r="C143" s="20">
        <f>D143+J143</f>
        <v>210</v>
      </c>
      <c r="D143" s="20">
        <f>SUM(E143:I143)</f>
        <v>39</v>
      </c>
      <c r="E143" s="37"/>
      <c r="F143" s="37"/>
      <c r="G143" s="37"/>
      <c r="H143" s="160">
        <v>39</v>
      </c>
      <c r="I143" s="37"/>
      <c r="J143" s="20">
        <v>171</v>
      </c>
      <c r="K143" s="18" t="s">
        <v>88</v>
      </c>
      <c r="M143" s="7"/>
    </row>
    <row r="144" spans="1:13" s="24" customFormat="1" ht="27" customHeight="1" x14ac:dyDescent="0.3">
      <c r="A144" s="18"/>
      <c r="B144" s="19"/>
      <c r="C144" s="20">
        <f>D144+J144</f>
        <v>80</v>
      </c>
      <c r="D144" s="20">
        <f>SUM(E144:I144)</f>
        <v>17</v>
      </c>
      <c r="E144" s="37"/>
      <c r="F144" s="37"/>
      <c r="G144" s="37"/>
      <c r="H144" s="160">
        <v>17</v>
      </c>
      <c r="I144" s="37"/>
      <c r="J144" s="20">
        <v>63</v>
      </c>
      <c r="K144" s="209" t="s">
        <v>216</v>
      </c>
      <c r="M144" s="7"/>
    </row>
    <row r="145" spans="1:13" s="24" customFormat="1" ht="20.100000000000001" customHeight="1" x14ac:dyDescent="0.3">
      <c r="A145" s="18"/>
      <c r="B145" s="58"/>
      <c r="C145" s="20"/>
      <c r="D145" s="20"/>
      <c r="E145" s="37"/>
      <c r="F145" s="37"/>
      <c r="G145" s="37"/>
      <c r="H145" s="160"/>
      <c r="I145" s="37"/>
      <c r="J145" s="20">
        <v>70</v>
      </c>
      <c r="K145" s="60" t="s">
        <v>32</v>
      </c>
      <c r="M145" s="7"/>
    </row>
    <row r="146" spans="1:13" s="24" customFormat="1" ht="20.100000000000001" customHeight="1" x14ac:dyDescent="0.3">
      <c r="A146" s="18"/>
      <c r="B146" s="58"/>
      <c r="C146" s="20"/>
      <c r="D146" s="20"/>
      <c r="E146" s="37"/>
      <c r="F146" s="37"/>
      <c r="G146" s="37"/>
      <c r="H146" s="160"/>
      <c r="I146" s="37"/>
      <c r="J146" s="20">
        <v>70</v>
      </c>
      <c r="K146" s="36" t="s">
        <v>222</v>
      </c>
      <c r="M146" s="7"/>
    </row>
    <row r="147" spans="1:13" s="24" customFormat="1" ht="20.100000000000001" customHeight="1" x14ac:dyDescent="0.3">
      <c r="A147" s="18"/>
      <c r="B147" s="58"/>
      <c r="C147" s="20"/>
      <c r="D147" s="20"/>
      <c r="E147" s="37"/>
      <c r="F147" s="37"/>
      <c r="G147" s="37"/>
      <c r="H147" s="160"/>
      <c r="I147" s="37"/>
      <c r="J147" s="20">
        <v>70</v>
      </c>
      <c r="K147" s="60" t="s">
        <v>229</v>
      </c>
      <c r="M147" s="7"/>
    </row>
    <row r="148" spans="1:13" s="24" customFormat="1" ht="20.100000000000001" customHeight="1" x14ac:dyDescent="0.3">
      <c r="A148" s="18"/>
      <c r="B148" s="58"/>
      <c r="C148" s="20"/>
      <c r="D148" s="20"/>
      <c r="E148" s="37"/>
      <c r="F148" s="37"/>
      <c r="G148" s="37"/>
      <c r="H148" s="160"/>
      <c r="I148" s="37"/>
      <c r="J148" s="20">
        <v>70</v>
      </c>
      <c r="K148" s="60" t="s">
        <v>90</v>
      </c>
      <c r="M148" s="7"/>
    </row>
    <row r="149" spans="1:13" s="24" customFormat="1" ht="20.100000000000001" customHeight="1" x14ac:dyDescent="0.3">
      <c r="A149" s="18"/>
      <c r="B149" s="58"/>
      <c r="C149" s="20"/>
      <c r="D149" s="20"/>
      <c r="E149" s="37"/>
      <c r="F149" s="37"/>
      <c r="G149" s="37"/>
      <c r="H149" s="160"/>
      <c r="I149" s="37"/>
      <c r="J149" s="20">
        <v>70</v>
      </c>
      <c r="K149" s="60" t="s">
        <v>91</v>
      </c>
      <c r="M149" s="7"/>
    </row>
    <row r="150" spans="1:13" s="24" customFormat="1" ht="20.100000000000001" customHeight="1" x14ac:dyDescent="0.3">
      <c r="A150" s="18"/>
      <c r="B150" s="58"/>
      <c r="C150" s="20"/>
      <c r="D150" s="20"/>
      <c r="E150" s="37"/>
      <c r="F150" s="37"/>
      <c r="G150" s="37"/>
      <c r="H150" s="160"/>
      <c r="I150" s="37"/>
      <c r="J150" s="20">
        <v>50</v>
      </c>
      <c r="K150" s="60" t="s">
        <v>92</v>
      </c>
      <c r="M150" s="7"/>
    </row>
    <row r="151" spans="1:13" s="24" customFormat="1" ht="20.100000000000001" customHeight="1" x14ac:dyDescent="0.3">
      <c r="A151" s="18"/>
      <c r="B151" s="58"/>
      <c r="C151" s="20"/>
      <c r="D151" s="20"/>
      <c r="E151" s="37"/>
      <c r="F151" s="37"/>
      <c r="G151" s="37"/>
      <c r="H151" s="160"/>
      <c r="I151" s="37"/>
      <c r="J151" s="20">
        <v>100</v>
      </c>
      <c r="K151" s="60" t="s">
        <v>93</v>
      </c>
      <c r="M151" s="7"/>
    </row>
    <row r="152" spans="1:13" s="24" customFormat="1" ht="20.100000000000001" customHeight="1" x14ac:dyDescent="0.3">
      <c r="A152" s="18"/>
      <c r="B152" s="58"/>
      <c r="C152" s="20"/>
      <c r="D152" s="20"/>
      <c r="E152" s="37"/>
      <c r="F152" s="37"/>
      <c r="G152" s="37"/>
      <c r="H152" s="160"/>
      <c r="I152" s="37"/>
      <c r="J152" s="20">
        <v>100</v>
      </c>
      <c r="K152" s="60" t="s">
        <v>94</v>
      </c>
      <c r="M152" s="7"/>
    </row>
    <row r="153" spans="1:13" s="24" customFormat="1" ht="20.100000000000001" customHeight="1" x14ac:dyDescent="0.3">
      <c r="A153" s="18"/>
      <c r="B153" s="58"/>
      <c r="C153" s="20"/>
      <c r="D153" s="20"/>
      <c r="E153" s="37"/>
      <c r="F153" s="37"/>
      <c r="G153" s="37"/>
      <c r="H153" s="160"/>
      <c r="I153" s="37"/>
      <c r="J153" s="20">
        <v>70</v>
      </c>
      <c r="K153" s="60" t="s">
        <v>95</v>
      </c>
      <c r="M153" s="7"/>
    </row>
    <row r="154" spans="1:13" s="24" customFormat="1" ht="20.100000000000001" customHeight="1" x14ac:dyDescent="0.3">
      <c r="A154" s="18"/>
      <c r="B154" s="58"/>
      <c r="C154" s="20"/>
      <c r="D154" s="20"/>
      <c r="E154" s="37"/>
      <c r="F154" s="37"/>
      <c r="G154" s="37"/>
      <c r="H154" s="160"/>
      <c r="I154" s="37"/>
      <c r="J154" s="20">
        <v>50</v>
      </c>
      <c r="K154" s="60" t="s">
        <v>33</v>
      </c>
      <c r="M154" s="7"/>
    </row>
    <row r="155" spans="1:13" s="17" customFormat="1" ht="17.850000000000001" customHeight="1" x14ac:dyDescent="0.3">
      <c r="A155" s="97" t="s">
        <v>51</v>
      </c>
      <c r="B155" s="165" t="s">
        <v>35</v>
      </c>
      <c r="C155" s="46">
        <f t="shared" ref="C155:C160" si="38">D155+J155</f>
        <v>625</v>
      </c>
      <c r="D155" s="46">
        <f>SUM(D156:D160)</f>
        <v>110</v>
      </c>
      <c r="E155" s="166"/>
      <c r="F155" s="166"/>
      <c r="G155" s="166"/>
      <c r="H155" s="166">
        <f>SUM(H156:H160)</f>
        <v>110</v>
      </c>
      <c r="I155" s="166"/>
      <c r="J155" s="46">
        <f>SUM(J156:J160)</f>
        <v>515</v>
      </c>
      <c r="K155" s="213"/>
      <c r="M155" s="7"/>
    </row>
    <row r="156" spans="1:13" s="24" customFormat="1" ht="17.850000000000001" customHeight="1" x14ac:dyDescent="0.3">
      <c r="A156" s="60"/>
      <c r="B156" s="58"/>
      <c r="C156" s="20">
        <f t="shared" si="38"/>
        <v>150</v>
      </c>
      <c r="D156" s="20">
        <v>28</v>
      </c>
      <c r="E156" s="37"/>
      <c r="F156" s="37"/>
      <c r="G156" s="37"/>
      <c r="H156" s="159">
        <v>28</v>
      </c>
      <c r="I156" s="37"/>
      <c r="J156" s="20">
        <v>122</v>
      </c>
      <c r="K156" s="60" t="s">
        <v>57</v>
      </c>
      <c r="M156" s="7"/>
    </row>
    <row r="157" spans="1:13" s="24" customFormat="1" ht="17.850000000000001" customHeight="1" x14ac:dyDescent="0.3">
      <c r="A157" s="60"/>
      <c r="B157" s="58"/>
      <c r="C157" s="20">
        <f t="shared" si="38"/>
        <v>95</v>
      </c>
      <c r="D157" s="20">
        <v>13</v>
      </c>
      <c r="E157" s="37"/>
      <c r="F157" s="37"/>
      <c r="G157" s="37"/>
      <c r="H157" s="160">
        <v>13</v>
      </c>
      <c r="I157" s="37"/>
      <c r="J157" s="20">
        <v>82</v>
      </c>
      <c r="K157" s="60" t="s">
        <v>58</v>
      </c>
      <c r="M157" s="7"/>
    </row>
    <row r="158" spans="1:13" s="24" customFormat="1" ht="17.850000000000001" customHeight="1" x14ac:dyDescent="0.3">
      <c r="A158" s="60"/>
      <c r="B158" s="58"/>
      <c r="C158" s="20">
        <f t="shared" si="38"/>
        <v>120</v>
      </c>
      <c r="D158" s="20">
        <v>19</v>
      </c>
      <c r="E158" s="37"/>
      <c r="F158" s="37"/>
      <c r="G158" s="37"/>
      <c r="H158" s="160">
        <v>19</v>
      </c>
      <c r="I158" s="37"/>
      <c r="J158" s="20">
        <v>101</v>
      </c>
      <c r="K158" s="60" t="s">
        <v>59</v>
      </c>
      <c r="M158" s="7"/>
    </row>
    <row r="159" spans="1:13" s="24" customFormat="1" ht="17.850000000000001" customHeight="1" x14ac:dyDescent="0.3">
      <c r="A159" s="60"/>
      <c r="B159" s="58"/>
      <c r="C159" s="20">
        <f t="shared" si="38"/>
        <v>190</v>
      </c>
      <c r="D159" s="20">
        <v>41</v>
      </c>
      <c r="E159" s="37"/>
      <c r="F159" s="37"/>
      <c r="G159" s="37"/>
      <c r="H159" s="160">
        <v>41</v>
      </c>
      <c r="I159" s="37"/>
      <c r="J159" s="20">
        <v>149</v>
      </c>
      <c r="K159" s="60" t="s">
        <v>60</v>
      </c>
      <c r="M159" s="7"/>
    </row>
    <row r="160" spans="1:13" s="24" customFormat="1" ht="17.850000000000001" customHeight="1" x14ac:dyDescent="0.3">
      <c r="A160" s="61"/>
      <c r="B160" s="62"/>
      <c r="C160" s="63">
        <f t="shared" si="38"/>
        <v>70</v>
      </c>
      <c r="D160" s="63">
        <v>9</v>
      </c>
      <c r="E160" s="64"/>
      <c r="F160" s="64"/>
      <c r="G160" s="64"/>
      <c r="H160" s="161">
        <v>9</v>
      </c>
      <c r="I160" s="64"/>
      <c r="J160" s="63">
        <v>61</v>
      </c>
      <c r="K160" s="61" t="s">
        <v>61</v>
      </c>
      <c r="M160" s="7"/>
    </row>
    <row r="161" spans="4:6" s="17" customFormat="1" ht="17.850000000000001" customHeight="1" x14ac:dyDescent="0.3">
      <c r="D161" s="15"/>
      <c r="F161" s="7"/>
    </row>
    <row r="162" spans="4:6" s="24" customFormat="1" ht="17.850000000000001" customHeight="1" x14ac:dyDescent="0.3">
      <c r="F162" s="7"/>
    </row>
    <row r="163" spans="4:6" s="24" customFormat="1" x14ac:dyDescent="0.3">
      <c r="F163" s="7"/>
    </row>
  </sheetData>
  <mergeCells count="12">
    <mergeCell ref="A6:A8"/>
    <mergeCell ref="B6:B8"/>
    <mergeCell ref="C6:J6"/>
    <mergeCell ref="K6:K8"/>
    <mergeCell ref="A1:K1"/>
    <mergeCell ref="A2:K2"/>
    <mergeCell ref="A3:K3"/>
    <mergeCell ref="A4:K4"/>
    <mergeCell ref="C5:K5"/>
    <mergeCell ref="C7:C8"/>
    <mergeCell ref="D7:I7"/>
    <mergeCell ref="J7:J8"/>
  </mergeCells>
  <pageMargins left="0.43307086614173229" right="0" top="0.51181102362204722" bottom="0.23622047244094491" header="0.31496062992125984" footer="0.23622047244094491"/>
  <pageSetup paperSize="9" scale="9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PL 01 NTM</vt:lpstr>
      <vt:lpstr>PL 2 GNBV</vt:lpstr>
      <vt:lpstr>PL 3 DTTS VÀ MN</vt:lpstr>
      <vt:lpstr>'PL 01 NTM'!Print_Titles</vt:lpstr>
      <vt:lpstr>'PL 3 DTTS VÀ MN'!Print_Titles</vt:lpstr>
    </vt:vector>
  </TitlesOfParts>
  <Company>LETUYET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SONGNGOC</dc:creator>
  <cp:lastModifiedBy>Windows</cp:lastModifiedBy>
  <cp:lastPrinted>2022-09-07T09:52:46Z</cp:lastPrinted>
  <dcterms:created xsi:type="dcterms:W3CDTF">2022-08-22T07:05:11Z</dcterms:created>
  <dcterms:modified xsi:type="dcterms:W3CDTF">2022-09-08T04:19:39Z</dcterms:modified>
</cp:coreProperties>
</file>