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10" windowHeight="7455" activeTab="1"/>
  </bookViews>
  <sheets>
    <sheet name="PL1" sheetId="1" r:id="rId1"/>
    <sheet name="PL2" sheetId="2" r:id="rId2"/>
  </sheets>
  <definedNames>
    <definedName name="_xlnm._FilterDatabase" localSheetId="0" hidden="1">'PL1'!$D$1:$D$365</definedName>
    <definedName name="_xlnm.Print_Area" localSheetId="0">'PL1'!$A$1:$Y$75</definedName>
    <definedName name="_xlnm.Print_Titles" localSheetId="0">'PL1'!$5:$10</definedName>
    <definedName name="_xlnm.Print_Titles" localSheetId="1">'PL2'!$5:$12</definedName>
  </definedNames>
  <calcPr fullCalcOnLoad="1"/>
</workbook>
</file>

<file path=xl/sharedStrings.xml><?xml version="1.0" encoding="utf-8"?>
<sst xmlns="http://schemas.openxmlformats.org/spreadsheetml/2006/main" count="434" uniqueCount="222">
  <si>
    <t>2</t>
  </si>
  <si>
    <t>Đơn vị: Triệu đồng</t>
  </si>
  <si>
    <t>Tổng số (tất cả các nguồn vốn)</t>
  </si>
  <si>
    <t>TỔNG SỐ</t>
  </si>
  <si>
    <t>3</t>
  </si>
  <si>
    <t>4</t>
  </si>
  <si>
    <t>Danh mục dự án</t>
  </si>
  <si>
    <t>Trong đó: NSTW</t>
  </si>
  <si>
    <t>1</t>
  </si>
  <si>
    <t>5</t>
  </si>
  <si>
    <t>Số quyết định ngày, tháng, năm ban hành</t>
  </si>
  <si>
    <t>Dự án nhóm A</t>
  </si>
  <si>
    <t>Dự án nhóm B</t>
  </si>
  <si>
    <t>Kế hoạch</t>
  </si>
  <si>
    <t>TT</t>
  </si>
  <si>
    <t>Địa điểm XD</t>
  </si>
  <si>
    <t>Năng lực thiết kế</t>
  </si>
  <si>
    <t>Thời gian KC-HT</t>
  </si>
  <si>
    <t>Quyết định đầu tư</t>
  </si>
  <si>
    <t xml:space="preserve">TMĐT </t>
  </si>
  <si>
    <t>A</t>
  </si>
  <si>
    <t>(1)</t>
  </si>
  <si>
    <t>(2)</t>
  </si>
  <si>
    <t>B</t>
  </si>
  <si>
    <t>a</t>
  </si>
  <si>
    <t>Thực hiện dự án</t>
  </si>
  <si>
    <t>I</t>
  </si>
  <si>
    <t>Đồng Hới</t>
  </si>
  <si>
    <t>Quảng Trạch</t>
  </si>
  <si>
    <t>Toàn tỉnh</t>
  </si>
  <si>
    <t>Minh Hóa</t>
  </si>
  <si>
    <t>Bố Trạch</t>
  </si>
  <si>
    <t>Ba Đồn</t>
  </si>
  <si>
    <t>Tuyên Hóa</t>
  </si>
  <si>
    <t>NGÀNH GIAO THÔNG</t>
  </si>
  <si>
    <t>Lệ Thủy</t>
  </si>
  <si>
    <t>Đồng Hới</t>
  </si>
  <si>
    <t>Khu lưu niệm Đại tướng Võ Nguyên Giáp giai đoạn 1</t>
  </si>
  <si>
    <t>2020-2023</t>
  </si>
  <si>
    <t>Kè biển Hải Thành-Quang Phú, thành phố Đồng Hới (giai đoạn 2)</t>
  </si>
  <si>
    <t>1833/QĐ-UBND ngày 21/6/2021</t>
  </si>
  <si>
    <t>2021-2026</t>
  </si>
  <si>
    <t>Đường Hồng Hóa - Yên Hóa - Quy Đạt, huyện Minh Hóa (giai đoạn 1)</t>
  </si>
  <si>
    <t>2021-2024</t>
  </si>
  <si>
    <t>Đường cứu hộ, cứu nạn xã Trường Xuân đi xã Trường Sơn huyện Quảng Ninh (giai đoạn 1)</t>
  </si>
  <si>
    <t>Quảng Ninh</t>
  </si>
  <si>
    <t>Xây dựng, nâng cấp các tuyến đường giao thông và hệ thống hạ tầng khu vực trung tâm Thành phố Đồng Hới</t>
  </si>
  <si>
    <t>Đường từ Tỉnh lộ 561 đi cầu Sông Trước, thị trấn Hoàn Lão, huyện Bố Trạch (Giai đoạn 1).</t>
  </si>
  <si>
    <t>Hạ tầng các tuyến nối từ Quốc lộ 12A phường Quảng Phong đi phường Quảng Long và kết nối đường đi trung tâm huyện Quảng Trạch (giai đoạn 1)</t>
  </si>
  <si>
    <t>Đường nối từ Quốc lộ 1A đến Quảng trường biển xã Ngư Thủy Bắc, huyện Lệ Thủy</t>
  </si>
  <si>
    <t>Xây dựng Hạ tầng kết nối giao thông từ Trung tâm huyện Quảng Trạch đến Quốc lộ 12A.</t>
  </si>
  <si>
    <t>Tuyến đường liên xã phía Tây thị trấn Đồng Lê, huyện Tuyên Hóa</t>
  </si>
  <si>
    <t>2022-2025</t>
  </si>
  <si>
    <t>Đường và cầu vượt đường sắt trung tâm thành phố Đồng Hới</t>
  </si>
  <si>
    <t>Hệ thống đường nối từ trung tâm thành phố đi sân bay Đồng Hới</t>
  </si>
  <si>
    <t>Tuyến đường kết nối từ đường ven biển đến đường Hồ Chí Minh nhánh Đông, huyện Bố Trạch</t>
  </si>
  <si>
    <t>Cầu Lộc Thủy - An Thủy và đường hai đầu cầu</t>
  </si>
  <si>
    <t>Hạ tầng tuyến đường chính từ Trung tâm huyện Quảng Trạch kết nối với Tỉnh lộ 22</t>
  </si>
  <si>
    <t>Hạ tầng Tuyến đường từ cầu Quảng Hải kết nối các tuyến đường trục chính qua các xã vùng Nam, thị xã Ba Đồn (giai đoạn 1)</t>
  </si>
  <si>
    <t>Đầu tư xây dựng hệ thống hạ tầng kỹ thuật Khu Kinh tế Hòn La</t>
  </si>
  <si>
    <t>Sửa chữa nâng cấp các hồ đập xung yếu tỉnh Quảng Bình</t>
  </si>
  <si>
    <t>Dự án chuyển đối số, chính quyền điện tử và đô thị thông minh tỉnh Quảng Bình giai đoạn 2021-2025</t>
  </si>
  <si>
    <t>Trung tâm thể dục thể thao tỉnh Quảng Bình</t>
  </si>
  <si>
    <t>Trung tâm kiểm soát bệnh tật tỉnh Quảng Bình (CDC)</t>
  </si>
  <si>
    <t>Cải tạo, sửa chữa nâng cấp hạ tầng tuyến đường tỉnh lộ 559 đoạn từ xã Quảng Lộc đi xã Quảng Tiên, thị xã Ba Đồn</t>
  </si>
  <si>
    <t>Đồng Hới, Quảng Ninh</t>
  </si>
  <si>
    <t>Trung tâm Văn hóa huyện Tuyên Hóa</t>
  </si>
  <si>
    <t>C</t>
  </si>
  <si>
    <t>D</t>
  </si>
  <si>
    <t>E</t>
  </si>
  <si>
    <t>6</t>
  </si>
  <si>
    <t>7</t>
  </si>
  <si>
    <t>8</t>
  </si>
  <si>
    <t>F</t>
  </si>
  <si>
    <t>G</t>
  </si>
  <si>
    <t>LĨNH VỰC VĂN HÓA, THỂ THAO, DU LỊCH</t>
  </si>
  <si>
    <t>LĨNH VỰC THÔNG TIN TRUYỀN THÔNG</t>
  </si>
  <si>
    <t>NGÀNH NÔNG NGHIỆP, LÂM NGHIỆP, DIÊM NGHIỆP, THỦY LỢI VÀ THỦY SẢN</t>
  </si>
  <si>
    <t>LĨNH VỰC VĂN HÓA</t>
  </si>
  <si>
    <t>LĨNH VỰC Y TẾ, DÂN SỐ VÀ GIA ĐÌNH</t>
  </si>
  <si>
    <t>HẠ TẦNG KHU CÔNG NGHIỆP VÀ KHU KINH TẾ</t>
  </si>
  <si>
    <t>-</t>
  </si>
  <si>
    <t>Dự án thành phần 1: Đường ven biển</t>
  </si>
  <si>
    <t>1680/QĐ-UBND ngày 09/6/2021</t>
  </si>
  <si>
    <t>Dự án thành phần 1: Sửa chữa, nâng cấp đảm bảo an toàn đập Khe Dổi, xã Trung Hóa, huyện Minh Hóa</t>
  </si>
  <si>
    <t>Dự án thành phần 2: Sửa chữa hồ Nước Sốt và hồ Khe Mái huyện Quảng Trạch</t>
  </si>
  <si>
    <t>Dự án thành phần 3: Nâng cấp, sửa chữa hệ thống đê, đập Hói Trường, thị xã Ba Đồn</t>
  </si>
  <si>
    <t>Dự án thành phần 4: Sửa chữa, nâng cấp 02 hồ Bàu Trạng xã Cự Nẫm và Trọt Hóp xã Tây Trạch, huyện Bố Trạch</t>
  </si>
  <si>
    <t>Dự án thành phần 5: Sửa chữa, nâng cấp hồ chứa nước Cửa Nghè, huyện Bố Trạch</t>
  </si>
  <si>
    <t>Dự án thành phần 6: Sửa chữa, nâng cấp hồ Điều Gà và hồ Long Đại (hồ Trởm), huyện Quảng Ninh</t>
  </si>
  <si>
    <t>Dự án thành phần 7: Sửa chữa, nâng cấp cụm hồ chứa nước Cổ Hụ, Ô Rô và Văn Minh, huyện Lệ Thủy</t>
  </si>
  <si>
    <t>b</t>
  </si>
  <si>
    <t>3738/QĐ-UBND ngày 18/11/2021</t>
  </si>
  <si>
    <t>3743/QĐ-UBND ngày 18/11/2021</t>
  </si>
  <si>
    <t>2254/QĐ-UBND ngày 20/7/2021</t>
  </si>
  <si>
    <t>2364/QĐ-UBND ngày 27/7/2021</t>
  </si>
  <si>
    <t>2346/QĐ-UBND ngày 26/7/2021</t>
  </si>
  <si>
    <t>2402/QĐ-UBND ngày 29/7/2021</t>
  </si>
  <si>
    <t>2315/QĐ-UBND ngày 23/7/2021</t>
  </si>
  <si>
    <t>2318/QĐ-UBND ngày 23/7/2021</t>
  </si>
  <si>
    <t>2319/QĐ-UBND ngày 23/7/2021</t>
  </si>
  <si>
    <t>2314/QĐ-UBND ngày 23/7/2021</t>
  </si>
  <si>
    <t>2022-2024</t>
  </si>
  <si>
    <t>4292/QĐ-UBND ngày 24/12/2021</t>
  </si>
  <si>
    <t>4560/QĐ-UBND ngày 29/12/2021</t>
  </si>
  <si>
    <t>4463/QĐ-UBND ngày 28/12/2021</t>
  </si>
  <si>
    <t>Đường ven biển và cầu Nhật Lệ 3, tỉnh Quảng Bình</t>
  </si>
  <si>
    <t>4361/QĐ-UBND ngày 25/12/2021</t>
  </si>
  <si>
    <t>4364/QĐ-UBND ngày 25/12/2021</t>
  </si>
  <si>
    <t>4550/QĐ-UBND ngày 29/12/2021</t>
  </si>
  <si>
    <t>4301/QĐ-UBND ngày 24/12/2021</t>
  </si>
  <si>
    <t>4563/QĐ-UBND ngày 29/12/2021</t>
  </si>
  <si>
    <t>4086/QĐ-UBND ngày 10/12/2021</t>
  </si>
  <si>
    <t>4378/QĐ-UBND ngày 27/12/2021</t>
  </si>
  <si>
    <t>4300/QĐ-UBND ngày 24/12/2021</t>
  </si>
  <si>
    <t>1304/QĐ-UBND ngày 19/4/2017; 1999/QĐ-UBND ngày 16/6/2020; 4298/QĐ-UBND ngày 24/12/2021</t>
  </si>
  <si>
    <t>4297/QĐ-UBND ngày 24/12/2021</t>
  </si>
  <si>
    <t>4634/QĐ-UBND ngày 30/12/2021</t>
  </si>
  <si>
    <t>4629/QĐ-UBND ngày 30/12/2021</t>
  </si>
  <si>
    <t>4561/QĐ-UBND ngày 29/12/2021</t>
  </si>
  <si>
    <t>4625/QĐ-UBND ngày 30/12/2021</t>
  </si>
  <si>
    <t>4626/QĐ-UBND ngày 30/12/2021</t>
  </si>
  <si>
    <t>Tuyến đường Phú Hải - Lương Ninh</t>
  </si>
  <si>
    <t>4646/QĐ-UBND ngày 30/12/2021</t>
  </si>
  <si>
    <t>Dự án thành phần 2: Cầu Nhật Lệ 3 và đường hai đầu cầu</t>
  </si>
  <si>
    <t>Đã bố trí vốn đến hết KH năm 2022</t>
  </si>
  <si>
    <t>Ước giải ngân từ 1/1/2022 đến 31/12/2022</t>
  </si>
  <si>
    <t>Trong đó:</t>
  </si>
  <si>
    <t>Thu hồi các khoản vốn ứng trước</t>
  </si>
  <si>
    <t>Ghi chú</t>
  </si>
  <si>
    <t>KH đầu tư trung hạn giai đoạn 2021-2025 đã được giao</t>
  </si>
  <si>
    <t>Nhóm dự án</t>
  </si>
  <si>
    <t>Ước giải ngân từ 1/1/2022 đến 30/9/2022</t>
  </si>
  <si>
    <t>Trong đó: đã giao kế hoạch các năm 2021, 2022</t>
  </si>
  <si>
    <t>Thanh toán nợ XDCB</t>
  </si>
  <si>
    <t>Giai đoạn 2021-2025</t>
  </si>
  <si>
    <t>Tuyến đường chính khu đô thị Dinh Mười và vùng phụ cận huyện Quảng Ninh</t>
  </si>
  <si>
    <t>506/QĐ-UBND ngày 24/2/2022</t>
  </si>
  <si>
    <t>9</t>
  </si>
  <si>
    <t>Năm 2022</t>
  </si>
  <si>
    <t xml:space="preserve">Trong đó: </t>
  </si>
  <si>
    <t>Vốn nước ngoài</t>
  </si>
  <si>
    <t>Mã dự án</t>
  </si>
  <si>
    <t>Nhà tài trợ</t>
  </si>
  <si>
    <t>Ngày ký kết hiệp định</t>
  </si>
  <si>
    <t>Ngày kết thúc Hiệp định</t>
  </si>
  <si>
    <t>KH đầu tư trung hạn vốn NSTW giai đoạn 2021-2025</t>
  </si>
  <si>
    <t xml:space="preserve">Số quyết định </t>
  </si>
  <si>
    <t>Kế hoạch vốn NSTW</t>
  </si>
  <si>
    <t>Ước giải ngân kế hoạch vốn NSTW năm 2022 từ 1/1/2022 đến 30/9/2022</t>
  </si>
  <si>
    <t>Ước giải ngân kế hoạch vốn NSTW năm 2022 từ 1/1/2022 đến 31/12/2022</t>
  </si>
  <si>
    <t>Trong đó: Đã giao các năm 2021, 2022</t>
  </si>
  <si>
    <t>Tổng số</t>
  </si>
  <si>
    <t>Vốn đối ứng</t>
  </si>
  <si>
    <t>Vốn nước ngoài (theo Hiệp định)</t>
  </si>
  <si>
    <t xml:space="preserve">Vốn đối ứng </t>
  </si>
  <si>
    <t xml:space="preserve">Vốn nước ngoài </t>
  </si>
  <si>
    <t>Vốn đối ứng nguồn NSTW</t>
  </si>
  <si>
    <t xml:space="preserve">Vốn nước ngoài (vốn NSTW) </t>
  </si>
  <si>
    <t>Trong đó: vốn NSTW</t>
  </si>
  <si>
    <t>Tính bằng nguyên tệ</t>
  </si>
  <si>
    <t>Quy đổi ra tiền Việt</t>
  </si>
  <si>
    <t>Đưa vào cân đối NSTW</t>
  </si>
  <si>
    <t>Vay lại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</si>
  <si>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</si>
  <si>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</si>
  <si>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</si>
  <si>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</si>
  <si>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</si>
  <si>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</si>
  <si>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</si>
  <si>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</si>
  <si>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</si>
  <si>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</si>
  <si>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</si>
  <si>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</si>
  <si>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</si>
  <si>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</si>
  <si>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</si>
  <si>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</si>
  <si>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</si>
  <si>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VỐN NƯỚC NGOÀI KHÔNG GIẢI NGÂN THEO CƠ CHẾ TÀI CHÍNH TRONG NƯỚC</t>
  </si>
  <si>
    <t>Ngành, Lĩnh vực.......</t>
  </si>
  <si>
    <t>Các dự án hoàn thành, bàn giao, đưa vào sử dụng đến ngày 31/12/2022</t>
  </si>
  <si>
    <t>Dự án ...</t>
  </si>
  <si>
    <t>…</t>
  </si>
  <si>
    <t>………..</t>
  </si>
  <si>
    <t>Các dự án dự kiến hoàn thành năm 2023</t>
  </si>
  <si>
    <t>Danh mục dự án chuyển tiếp hoàn thành sau năm 2023</t>
  </si>
  <si>
    <t>Phát triển cơ sở hạ tầng du lịch hỗ trợ cho tăng trưởng toàn diện khu vực Tiểu vùng Mê Công mở rộng - giai đoạn 2</t>
  </si>
  <si>
    <t>ADB</t>
  </si>
  <si>
    <t>03/06/2019</t>
  </si>
  <si>
    <t>1142/QĐ-UBND ngày 14/4/2020;
4503/QĐ-UBND 27/11/2020;1381/QĐ-TTg ngày 18/10/2018</t>
  </si>
  <si>
    <t>10,139 triệu USD</t>
  </si>
  <si>
    <t>Dự án Hiện đại hóa ngành Lâm nghiệp và tăng cường tính chống chịu vùng ven biển (FMCR) tại tỉnh Quảng Bình</t>
  </si>
  <si>
    <t>WB</t>
  </si>
  <si>
    <t>3983/QĐ-UBND ngày 02/11/2017  và 3479/QĐ-UBND ngày 13/9/2019</t>
  </si>
  <si>
    <t>Dự án Hạ tầng cơ bản cho phát triển toàn diện các tỉnh Nghệ An, Hà Tĩnh, Quảng BÌnh và Quảng Trị - Tiểu dự án tỉnh Quảng Bình</t>
  </si>
  <si>
    <t>613/QĐ-TTg ngày 08/5/2017; 562/QĐ-TTg 18/5/2018; 1769/QĐ-UBND 30/5/2018</t>
  </si>
  <si>
    <t>Dự án cải thiện thu nhập bền vững và nâng cao chất lượng nguồn nhân lực vì cộng đồng nông thôn hòa bình tỉnh Quảng Bình</t>
  </si>
  <si>
    <t>KOICA</t>
  </si>
  <si>
    <t>617/TTg-QHQT ngày 12/5/2021</t>
  </si>
  <si>
    <t>10 triệu USD</t>
  </si>
  <si>
    <t>Dự án Đầu tư xây dựng và Phát triển hệ thống cung ứng dịch vụ y tế tuyến cơ sở - Dự án thành phần tỉnh Quảng Bình</t>
  </si>
  <si>
    <t>7831334</t>
  </si>
  <si>
    <t>18/02/2020</t>
  </si>
  <si>
    <t>31/12/2024</t>
  </si>
  <si>
    <t>324/QĐ-TTg ngày 23/3/2019, 1119/QĐ-UBND ngày 29/3/2019</t>
  </si>
  <si>
    <t>Dự án cấp nước sinh hoạt huyện Quảng Trạch (giai đoạn 2)</t>
  </si>
  <si>
    <t>Hungary</t>
  </si>
  <si>
    <t>1842/QĐ-TTg ngày 18/11/2020</t>
  </si>
  <si>
    <t>Phụ lục 01</t>
  </si>
  <si>
    <t>Phụ lục 02</t>
  </si>
  <si>
    <t>Dự kiến kế hoạch 2023 nguồn NSTW</t>
  </si>
  <si>
    <t>Các dự án chuyển tiếp hoàn thành sau năm 2023</t>
  </si>
  <si>
    <t>Dự án chuyển tiếp hoàn thành sau năm 2023</t>
  </si>
  <si>
    <t>Dự án dự kiến hoàn thành năm 2023</t>
  </si>
  <si>
    <t xml:space="preserve">Dự kiến KH vốn NSTW năm 2023 </t>
  </si>
  <si>
    <t>(Kèm theo Nghị quyết số         /NQ-HĐND ngày          tháng       năm 2022 của HĐND tỉnh)</t>
  </si>
  <si>
    <t>(Kèm theo Nghị quyết  số         /NQ-HĐND ngày          tháng       năm 2022 của HĐND tỉnh)</t>
  </si>
  <si>
    <t>DỰ KIẾN KẾ HOẠCH ĐẦU TƯ VỐN NGÂN SÁCH TRUNG ƯƠNG (VỐN NƯỚC NGOÀI) NĂM 2023</t>
  </si>
  <si>
    <t>DỰ KIẾN KẾ HOẠCH ĐẦU TƯ CÔNG VỐN NGÂN SÁCH TRUNG ƯƠNG (VỐN TRONG NƯỚC) NĂM 2023 TỈNH QUẢNG BÌNH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</si>
</sst>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_-;\-* #,##0_-;_-* &quot;-&quot;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* #,##0.00\ _V_N_D_-;\-* #,##0.00\ _V_N_D_-;_-* &quot;-&quot;??\ _V_N_D_-;_-@_-"/>
    <numFmt numFmtId="189" formatCode="#,##0;[Red]#,##0"/>
    <numFmt numFmtId="190" formatCode="#,##0.0"/>
    <numFmt numFmtId="191" formatCode="_(* #,##0_);_(* \(#,##0\);_(* &quot;-&quot;??_);_(@_)"/>
    <numFmt numFmtId="192" formatCode="_(* #.##0.00_);_(* \(#.##0.00\);_(* &quot;-&quot;??_);_(@_)"/>
    <numFmt numFmtId="193" formatCode="_(* #,##0.0_);_(* \(#,##0.0\);_(* &quot;-&quot;??_);_(@_)"/>
    <numFmt numFmtId="194" formatCode="#,##0.000"/>
    <numFmt numFmtId="195" formatCode="0.0"/>
    <numFmt numFmtId="196" formatCode="0.000"/>
  </numFmts>
  <fonts count="47"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sz val="13"/>
      <name val="Times New Roman"/>
      <family val="1"/>
    </font>
    <font>
      <sz val="14"/>
      <name val=".VnTime"/>
      <family val="2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sz val="14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2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Protection="0">
      <alignment vertical="top"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" fontId="2" fillId="0" borderId="0" xfId="74" applyNumberFormat="1" applyFont="1" applyFill="1" applyAlignment="1">
      <alignment vertical="center"/>
      <protection/>
    </xf>
    <xf numFmtId="1" fontId="3" fillId="0" borderId="0" xfId="74" applyNumberFormat="1" applyFont="1" applyFill="1" applyAlignment="1">
      <alignment vertical="center"/>
      <protection/>
    </xf>
    <xf numFmtId="1" fontId="4" fillId="0" borderId="0" xfId="74" applyNumberFormat="1" applyFont="1" applyFill="1" applyAlignment="1">
      <alignment vertical="center"/>
      <protection/>
    </xf>
    <xf numFmtId="1" fontId="5" fillId="0" borderId="0" xfId="74" applyNumberFormat="1" applyFont="1" applyFill="1" applyAlignment="1">
      <alignment vertical="center"/>
      <protection/>
    </xf>
    <xf numFmtId="3" fontId="5" fillId="0" borderId="0" xfId="74" applyNumberFormat="1" applyFont="1" applyBorder="1" applyAlignment="1">
      <alignment horizontal="center" vertical="center" wrapText="1"/>
      <protection/>
    </xf>
    <xf numFmtId="3" fontId="5" fillId="0" borderId="10" xfId="74" applyNumberFormat="1" applyFont="1" applyFill="1" applyBorder="1" applyAlignment="1" quotePrefix="1">
      <alignment horizontal="center" vertical="center" wrapText="1"/>
      <protection/>
    </xf>
    <xf numFmtId="3" fontId="5" fillId="0" borderId="0" xfId="74" applyNumberFormat="1" applyFont="1" applyFill="1" applyBorder="1" applyAlignment="1">
      <alignment vertical="center" wrapText="1"/>
      <protection/>
    </xf>
    <xf numFmtId="1" fontId="5" fillId="0" borderId="0" xfId="74" applyNumberFormat="1" applyFont="1" applyFill="1" applyAlignment="1">
      <alignment horizontal="right" vertical="center"/>
      <protection/>
    </xf>
    <xf numFmtId="1" fontId="5" fillId="0" borderId="0" xfId="74" applyNumberFormat="1" applyFont="1" applyFill="1" applyAlignment="1">
      <alignment vertical="center" wrapText="1"/>
      <protection/>
    </xf>
    <xf numFmtId="1" fontId="5" fillId="0" borderId="0" xfId="74" applyNumberFormat="1" applyFont="1" applyFill="1" applyAlignment="1">
      <alignment horizontal="center" vertical="center" wrapText="1"/>
      <protection/>
    </xf>
    <xf numFmtId="49" fontId="5" fillId="0" borderId="0" xfId="74" applyNumberFormat="1" applyFont="1" applyFill="1" applyAlignment="1">
      <alignment horizontal="center" vertical="center"/>
      <protection/>
    </xf>
    <xf numFmtId="49" fontId="5" fillId="0" borderId="0" xfId="74" applyNumberFormat="1" applyFont="1" applyFill="1" applyAlignment="1">
      <alignment vertical="center"/>
      <protection/>
    </xf>
    <xf numFmtId="1" fontId="3" fillId="0" borderId="10" xfId="74" applyNumberFormat="1" applyFont="1" applyFill="1" applyBorder="1" applyAlignment="1">
      <alignment horizontal="center" vertical="center"/>
      <protection/>
    </xf>
    <xf numFmtId="1" fontId="3" fillId="0" borderId="10" xfId="74" applyNumberFormat="1" applyFont="1" applyFill="1" applyBorder="1" applyAlignment="1">
      <alignment horizontal="left" vertical="center" wrapText="1"/>
      <protection/>
    </xf>
    <xf numFmtId="1" fontId="5" fillId="0" borderId="10" xfId="74" applyNumberFormat="1" applyFont="1" applyFill="1" applyBorder="1" applyAlignment="1">
      <alignment horizontal="center" vertical="center" wrapText="1"/>
      <protection/>
    </xf>
    <xf numFmtId="1" fontId="5" fillId="0" borderId="10" xfId="74" applyNumberFormat="1" applyFont="1" applyFill="1" applyBorder="1" applyAlignment="1">
      <alignment horizontal="right" vertical="center"/>
      <protection/>
    </xf>
    <xf numFmtId="0" fontId="5" fillId="0" borderId="10" xfId="74" applyNumberFormat="1" applyFont="1" applyFill="1" applyBorder="1" applyAlignment="1">
      <alignment horizontal="center" vertical="center" wrapText="1"/>
      <protection/>
    </xf>
    <xf numFmtId="49" fontId="3" fillId="0" borderId="10" xfId="74" applyNumberFormat="1" applyFont="1" applyFill="1" applyBorder="1" applyAlignment="1">
      <alignment horizontal="center" vertical="center"/>
      <protection/>
    </xf>
    <xf numFmtId="1" fontId="3" fillId="0" borderId="10" xfId="74" applyNumberFormat="1" applyFont="1" applyFill="1" applyBorder="1" applyAlignment="1">
      <alignment vertical="center" wrapText="1"/>
      <protection/>
    </xf>
    <xf numFmtId="1" fontId="3" fillId="0" borderId="10" xfId="74" applyNumberFormat="1" applyFont="1" applyFill="1" applyBorder="1" applyAlignment="1">
      <alignment horizontal="center" vertical="center" wrapText="1"/>
      <protection/>
    </xf>
    <xf numFmtId="1" fontId="3" fillId="0" borderId="10" xfId="74" applyNumberFormat="1" applyFont="1" applyFill="1" applyBorder="1" applyAlignment="1">
      <alignment horizontal="right" vertical="center"/>
      <protection/>
    </xf>
    <xf numFmtId="49" fontId="4" fillId="0" borderId="10" xfId="74" applyNumberFormat="1" applyFont="1" applyFill="1" applyBorder="1" applyAlignment="1">
      <alignment horizontal="center" vertical="center"/>
      <protection/>
    </xf>
    <xf numFmtId="1" fontId="4" fillId="0" borderId="10" xfId="74" applyNumberFormat="1" applyFont="1" applyFill="1" applyBorder="1" applyAlignment="1">
      <alignment vertical="center" wrapText="1"/>
      <protection/>
    </xf>
    <xf numFmtId="1" fontId="4" fillId="0" borderId="10" xfId="74" applyNumberFormat="1" applyFont="1" applyFill="1" applyBorder="1" applyAlignment="1">
      <alignment horizontal="center" vertical="center" wrapText="1"/>
      <protection/>
    </xf>
    <xf numFmtId="1" fontId="4" fillId="0" borderId="10" xfId="74" applyNumberFormat="1" applyFont="1" applyFill="1" applyBorder="1" applyAlignment="1">
      <alignment horizontal="right" vertical="center"/>
      <protection/>
    </xf>
    <xf numFmtId="3" fontId="5" fillId="0" borderId="10" xfId="74" applyNumberFormat="1" applyFont="1" applyFill="1" applyBorder="1" applyAlignment="1">
      <alignment horizontal="center" vertical="center" wrapText="1"/>
      <protection/>
    </xf>
    <xf numFmtId="3" fontId="5" fillId="0" borderId="10" xfId="74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3" fontId="8" fillId="0" borderId="10" xfId="75" applyNumberFormat="1" applyFont="1" applyFill="1" applyBorder="1" applyAlignment="1">
      <alignment horizontal="center" vertical="center" wrapText="1"/>
      <protection/>
    </xf>
    <xf numFmtId="169" fontId="3" fillId="0" borderId="10" xfId="74" applyNumberFormat="1" applyFont="1" applyFill="1" applyBorder="1" applyAlignment="1">
      <alignment horizontal="center" vertical="center" wrapText="1"/>
      <protection/>
    </xf>
    <xf numFmtId="191" fontId="5" fillId="0" borderId="10" xfId="42" applyNumberFormat="1" applyFont="1" applyFill="1" applyBorder="1" applyAlignment="1">
      <alignment vertical="center"/>
    </xf>
    <xf numFmtId="3" fontId="3" fillId="0" borderId="10" xfId="74" applyNumberFormat="1" applyFont="1" applyFill="1" applyBorder="1" applyAlignment="1">
      <alignment horizontal="right" vertical="center"/>
      <protection/>
    </xf>
    <xf numFmtId="49" fontId="3" fillId="24" borderId="10" xfId="74" applyNumberFormat="1" applyFont="1" applyFill="1" applyBorder="1" applyAlignment="1">
      <alignment horizontal="center" vertical="center"/>
      <protection/>
    </xf>
    <xf numFmtId="1" fontId="3" fillId="24" borderId="10" xfId="74" applyNumberFormat="1" applyFont="1" applyFill="1" applyBorder="1" applyAlignment="1" quotePrefix="1">
      <alignment vertical="center" wrapText="1"/>
      <protection/>
    </xf>
    <xf numFmtId="1" fontId="3" fillId="24" borderId="10" xfId="74" applyNumberFormat="1" applyFont="1" applyFill="1" applyBorder="1" applyAlignment="1">
      <alignment horizontal="center" vertical="center" wrapText="1"/>
      <protection/>
    </xf>
    <xf numFmtId="1" fontId="3" fillId="24" borderId="10" xfId="74" applyNumberFormat="1" applyFont="1" applyFill="1" applyBorder="1" applyAlignment="1">
      <alignment horizontal="right" vertical="center"/>
      <protection/>
    </xf>
    <xf numFmtId="1" fontId="5" fillId="24" borderId="0" xfId="74" applyNumberFormat="1" applyFont="1" applyFill="1" applyAlignment="1">
      <alignment vertical="center"/>
      <protection/>
    </xf>
    <xf numFmtId="1" fontId="3" fillId="24" borderId="0" xfId="74" applyNumberFormat="1" applyFont="1" applyFill="1" applyAlignment="1">
      <alignment vertical="center"/>
      <protection/>
    </xf>
    <xf numFmtId="1" fontId="3" fillId="24" borderId="10" xfId="74" applyNumberFormat="1" applyFont="1" applyFill="1" applyBorder="1" applyAlignment="1">
      <alignment horizontal="center" vertical="center"/>
      <protection/>
    </xf>
    <xf numFmtId="1" fontId="3" fillId="24" borderId="10" xfId="74" applyNumberFormat="1" applyFont="1" applyFill="1" applyBorder="1" applyAlignment="1">
      <alignment horizontal="left" vertical="center" wrapText="1"/>
      <protection/>
    </xf>
    <xf numFmtId="3" fontId="5" fillId="24" borderId="10" xfId="74" applyNumberFormat="1" applyFont="1" applyFill="1" applyBorder="1" applyAlignment="1" quotePrefix="1">
      <alignment horizontal="center" vertical="center" wrapText="1"/>
      <protection/>
    </xf>
    <xf numFmtId="3" fontId="5" fillId="24" borderId="0" xfId="74" applyNumberFormat="1" applyFont="1" applyFill="1" applyBorder="1" applyAlignment="1">
      <alignment vertical="center" wrapText="1"/>
      <protection/>
    </xf>
    <xf numFmtId="1" fontId="3" fillId="24" borderId="10" xfId="74" applyNumberFormat="1" applyFont="1" applyFill="1" applyBorder="1" applyAlignment="1">
      <alignment vertical="center" wrapText="1"/>
      <protection/>
    </xf>
    <xf numFmtId="49" fontId="4" fillId="24" borderId="10" xfId="74" applyNumberFormat="1" applyFont="1" applyFill="1" applyBorder="1" applyAlignment="1">
      <alignment horizontal="center" vertical="center"/>
      <protection/>
    </xf>
    <xf numFmtId="1" fontId="4" fillId="24" borderId="10" xfId="74" applyNumberFormat="1" applyFont="1" applyFill="1" applyBorder="1" applyAlignment="1">
      <alignment vertical="center" wrapText="1"/>
      <protection/>
    </xf>
    <xf numFmtId="1" fontId="4" fillId="24" borderId="10" xfId="74" applyNumberFormat="1" applyFont="1" applyFill="1" applyBorder="1" applyAlignment="1">
      <alignment horizontal="center" vertical="center" wrapText="1"/>
      <protection/>
    </xf>
    <xf numFmtId="1" fontId="4" fillId="24" borderId="10" xfId="74" applyNumberFormat="1" applyFont="1" applyFill="1" applyBorder="1" applyAlignment="1">
      <alignment horizontal="right" vertical="center"/>
      <protection/>
    </xf>
    <xf numFmtId="1" fontId="4" fillId="24" borderId="0" xfId="74" applyNumberFormat="1" applyFont="1" applyFill="1" applyAlignment="1">
      <alignment vertical="center"/>
      <protection/>
    </xf>
    <xf numFmtId="49" fontId="5" fillId="24" borderId="10" xfId="74" applyNumberFormat="1" applyFont="1" applyFill="1" applyBorder="1" applyAlignment="1">
      <alignment horizontal="center" vertical="center"/>
      <protection/>
    </xf>
    <xf numFmtId="1" fontId="5" fillId="24" borderId="10" xfId="74" applyNumberFormat="1" applyFont="1" applyFill="1" applyBorder="1" applyAlignment="1">
      <alignment vertical="center" wrapText="1"/>
      <protection/>
    </xf>
    <xf numFmtId="1" fontId="5" fillId="24" borderId="10" xfId="74" applyNumberFormat="1" applyFont="1" applyFill="1" applyBorder="1" applyAlignment="1">
      <alignment horizontal="center" vertical="center" wrapText="1"/>
      <protection/>
    </xf>
    <xf numFmtId="3" fontId="8" fillId="24" borderId="10" xfId="75" applyNumberFormat="1" applyFont="1" applyFill="1" applyBorder="1" applyAlignment="1">
      <alignment horizontal="center" vertical="center" wrapText="1"/>
      <protection/>
    </xf>
    <xf numFmtId="3" fontId="5" fillId="24" borderId="10" xfId="74" applyNumberFormat="1" applyFont="1" applyFill="1" applyBorder="1" applyAlignment="1">
      <alignment horizontal="right" vertical="center"/>
      <protection/>
    </xf>
    <xf numFmtId="1" fontId="5" fillId="24" borderId="10" xfId="74" applyNumberFormat="1" applyFont="1" applyFill="1" applyBorder="1" applyAlignment="1">
      <alignment horizontal="right" vertical="center"/>
      <protection/>
    </xf>
    <xf numFmtId="191" fontId="5" fillId="24" borderId="10" xfId="42" applyNumberFormat="1" applyFont="1" applyFill="1" applyBorder="1" applyAlignment="1">
      <alignment horizontal="right" vertical="center"/>
    </xf>
    <xf numFmtId="3" fontId="3" fillId="24" borderId="10" xfId="74" applyNumberFormat="1" applyFont="1" applyFill="1" applyBorder="1" applyAlignment="1">
      <alignment horizontal="right" vertical="center"/>
      <protection/>
    </xf>
    <xf numFmtId="1" fontId="11" fillId="24" borderId="10" xfId="74" applyNumberFormat="1" applyFont="1" applyFill="1" applyBorder="1" applyAlignment="1">
      <alignment horizontal="center" vertical="center" wrapText="1"/>
      <protection/>
    </xf>
    <xf numFmtId="3" fontId="3" fillId="24" borderId="10" xfId="74" applyNumberFormat="1" applyFont="1" applyFill="1" applyBorder="1" applyAlignment="1" quotePrefix="1">
      <alignment horizontal="right" vertical="center" wrapText="1"/>
      <protection/>
    </xf>
    <xf numFmtId="1" fontId="5" fillId="24" borderId="10" xfId="74" applyNumberFormat="1" applyFont="1" applyFill="1" applyBorder="1" applyAlignment="1">
      <alignment horizontal="left" vertical="center" wrapText="1"/>
      <protection/>
    </xf>
    <xf numFmtId="3" fontId="5" fillId="24" borderId="10" xfId="74" applyNumberFormat="1" applyFont="1" applyFill="1" applyBorder="1" applyAlignment="1">
      <alignment horizontal="center" vertical="center" wrapText="1"/>
      <protection/>
    </xf>
    <xf numFmtId="196" fontId="5" fillId="24" borderId="0" xfId="74" applyNumberFormat="1" applyFont="1" applyFill="1" applyAlignment="1">
      <alignment vertical="center"/>
      <protection/>
    </xf>
    <xf numFmtId="3" fontId="3" fillId="24" borderId="10" xfId="74" applyNumberFormat="1" applyFont="1" applyFill="1" applyBorder="1" applyAlignment="1" quotePrefix="1">
      <alignment horizontal="center" vertical="center" wrapText="1"/>
      <protection/>
    </xf>
    <xf numFmtId="191" fontId="3" fillId="0" borderId="10" xfId="42" applyNumberFormat="1" applyFont="1" applyFill="1" applyBorder="1" applyAlignment="1">
      <alignment vertical="center"/>
    </xf>
    <xf numFmtId="169" fontId="5" fillId="0" borderId="10" xfId="74" applyNumberFormat="1" applyFont="1" applyFill="1" applyBorder="1" applyAlignment="1">
      <alignment horizontal="center" vertical="center" wrapText="1"/>
      <protection/>
    </xf>
    <xf numFmtId="3" fontId="2" fillId="0" borderId="10" xfId="74" applyNumberFormat="1" applyFont="1" applyBorder="1" applyAlignment="1">
      <alignment horizontal="center" vertical="center" wrapText="1"/>
      <protection/>
    </xf>
    <xf numFmtId="3" fontId="2" fillId="0" borderId="10" xfId="74" applyNumberFormat="1" applyFont="1" applyFill="1" applyBorder="1" applyAlignment="1">
      <alignment horizontal="center" vertical="center" wrapText="1"/>
      <protection/>
    </xf>
    <xf numFmtId="1" fontId="3" fillId="24" borderId="10" xfId="74" applyNumberFormat="1" applyFont="1" applyFill="1" applyBorder="1" applyAlignment="1" quotePrefix="1">
      <alignment horizontal="center" vertical="center" wrapText="1"/>
      <protection/>
    </xf>
    <xf numFmtId="1" fontId="5" fillId="0" borderId="0" xfId="74" applyNumberFormat="1" applyFont="1" applyFill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3" fontId="41" fillId="24" borderId="10" xfId="74" applyNumberFormat="1" applyFont="1" applyFill="1" applyBorder="1" applyAlignment="1">
      <alignment horizontal="right" vertical="center"/>
      <protection/>
    </xf>
    <xf numFmtId="1" fontId="2" fillId="24" borderId="10" xfId="74" applyNumberFormat="1" applyFont="1" applyFill="1" applyBorder="1" applyAlignment="1">
      <alignment horizontal="center" vertical="center" wrapText="1"/>
      <protection/>
    </xf>
    <xf numFmtId="1" fontId="10" fillId="24" borderId="10" xfId="74" applyNumberFormat="1" applyFont="1" applyFill="1" applyBorder="1" applyAlignment="1">
      <alignment horizontal="center" vertical="center" wrapText="1"/>
      <protection/>
    </xf>
    <xf numFmtId="3" fontId="2" fillId="24" borderId="10" xfId="74" applyNumberFormat="1" applyFont="1" applyFill="1" applyBorder="1" applyAlignment="1">
      <alignment horizontal="right" vertical="center"/>
      <protection/>
    </xf>
    <xf numFmtId="3" fontId="42" fillId="24" borderId="10" xfId="74" applyNumberFormat="1" applyFont="1" applyFill="1" applyBorder="1" applyAlignment="1">
      <alignment horizontal="right" vertical="center"/>
      <protection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3" fontId="3" fillId="24" borderId="10" xfId="42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left" vertical="center" wrapText="1"/>
    </xf>
    <xf numFmtId="49" fontId="5" fillId="24" borderId="10" xfId="74" applyNumberFormat="1" applyFont="1" applyFill="1" applyBorder="1" applyAlignment="1" quotePrefix="1">
      <alignment horizontal="center" vertical="center"/>
      <protection/>
    </xf>
    <xf numFmtId="0" fontId="5" fillId="24" borderId="10" xfId="0" applyFont="1" applyFill="1" applyBorder="1" applyAlignment="1">
      <alignment horizontal="justify" vertical="center" wrapText="1"/>
    </xf>
    <xf numFmtId="49" fontId="3" fillId="24" borderId="10" xfId="74" applyNumberFormat="1" applyFont="1" applyFill="1" applyBorder="1" applyAlignment="1">
      <alignment horizontal="center" vertical="center" wrapText="1"/>
      <protection/>
    </xf>
    <xf numFmtId="3" fontId="3" fillId="24" borderId="10" xfId="74" applyNumberFormat="1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justify" vertical="center"/>
    </xf>
    <xf numFmtId="0" fontId="5" fillId="24" borderId="10" xfId="0" applyFont="1" applyFill="1" applyBorder="1" applyAlignment="1">
      <alignment horizontal="center" vertical="center"/>
    </xf>
    <xf numFmtId="191" fontId="5" fillId="24" borderId="10" xfId="42" applyNumberFormat="1" applyFont="1" applyFill="1" applyBorder="1" applyAlignment="1">
      <alignment vertical="center"/>
    </xf>
    <xf numFmtId="169" fontId="3" fillId="24" borderId="10" xfId="74" applyNumberFormat="1" applyFont="1" applyFill="1" applyBorder="1" applyAlignment="1">
      <alignment horizontal="center" vertical="center" wrapText="1"/>
      <protection/>
    </xf>
    <xf numFmtId="195" fontId="5" fillId="24" borderId="0" xfId="74" applyNumberFormat="1" applyFont="1" applyFill="1" applyAlignment="1">
      <alignment vertical="center"/>
      <protection/>
    </xf>
    <xf numFmtId="49" fontId="5" fillId="0" borderId="10" xfId="74" applyNumberFormat="1" applyFont="1" applyFill="1" applyBorder="1" applyAlignment="1">
      <alignment horizontal="center" vertical="center"/>
      <protection/>
    </xf>
    <xf numFmtId="1" fontId="5" fillId="0" borderId="10" xfId="74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74" applyNumberFormat="1" applyFont="1" applyFill="1" applyBorder="1" applyAlignment="1" quotePrefix="1">
      <alignment horizontal="center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96" fontId="5" fillId="0" borderId="0" xfId="74" applyNumberFormat="1" applyFont="1" applyFill="1" applyAlignment="1">
      <alignment vertical="center"/>
      <protection/>
    </xf>
    <xf numFmtId="3" fontId="5" fillId="0" borderId="10" xfId="74" applyNumberFormat="1" applyFont="1" applyFill="1" applyBorder="1" applyAlignment="1">
      <alignment horizontal="justify" vertical="center" wrapText="1"/>
      <protection/>
    </xf>
    <xf numFmtId="0" fontId="5" fillId="24" borderId="10" xfId="0" applyFont="1" applyFill="1" applyBorder="1" applyAlignment="1">
      <alignment vertical="center" wrapText="1"/>
    </xf>
    <xf numFmtId="3" fontId="5" fillId="24" borderId="10" xfId="0" applyNumberFormat="1" applyFont="1" applyFill="1" applyBorder="1" applyAlignment="1">
      <alignment vertical="center" wrapText="1"/>
    </xf>
    <xf numFmtId="3" fontId="5" fillId="0" borderId="11" xfId="74" applyNumberFormat="1" applyFont="1" applyFill="1" applyBorder="1" applyAlignment="1">
      <alignment vertical="center" wrapText="1"/>
      <protection/>
    </xf>
    <xf numFmtId="3" fontId="5" fillId="0" borderId="12" xfId="74" applyNumberFormat="1" applyFont="1" applyFill="1" applyBorder="1" applyAlignment="1">
      <alignment vertical="center" wrapText="1"/>
      <protection/>
    </xf>
    <xf numFmtId="3" fontId="2" fillId="0" borderId="13" xfId="74" applyNumberFormat="1" applyFont="1" applyBorder="1" applyAlignment="1">
      <alignment vertical="center" wrapText="1"/>
      <protection/>
    </xf>
    <xf numFmtId="3" fontId="2" fillId="0" borderId="12" xfId="74" applyNumberFormat="1" applyFont="1" applyBorder="1" applyAlignment="1">
      <alignment vertical="center" wrapText="1"/>
      <protection/>
    </xf>
    <xf numFmtId="1" fontId="17" fillId="0" borderId="0" xfId="74" applyNumberFormat="1" applyFont="1" applyFill="1" applyAlignment="1">
      <alignment vertical="center"/>
      <protection/>
    </xf>
    <xf numFmtId="3" fontId="3" fillId="0" borderId="10" xfId="74" applyNumberFormat="1" applyFont="1" applyFill="1" applyBorder="1" applyAlignment="1">
      <alignment horizontal="center" vertical="center" wrapText="1"/>
      <protection/>
    </xf>
    <xf numFmtId="3" fontId="3" fillId="0" borderId="10" xfId="74" applyNumberFormat="1" applyFont="1" applyFill="1" applyBorder="1" applyAlignment="1" quotePrefix="1">
      <alignment horizontal="center" vertical="center" wrapText="1"/>
      <protection/>
    </xf>
    <xf numFmtId="3" fontId="3" fillId="0" borderId="10" xfId="74" applyNumberFormat="1" applyFont="1" applyFill="1" applyBorder="1" applyAlignment="1">
      <alignment horizontal="left" vertical="center" wrapText="1"/>
      <protection/>
    </xf>
    <xf numFmtId="3" fontId="3" fillId="0" borderId="0" xfId="74" applyNumberFormat="1" applyFont="1" applyFill="1" applyBorder="1" applyAlignment="1">
      <alignment vertical="center" wrapText="1"/>
      <protection/>
    </xf>
    <xf numFmtId="1" fontId="5" fillId="0" borderId="10" xfId="74" applyNumberFormat="1" applyFont="1" applyFill="1" applyBorder="1" applyAlignment="1">
      <alignment vertical="center"/>
      <protection/>
    </xf>
    <xf numFmtId="1" fontId="5" fillId="0" borderId="10" xfId="74" applyNumberFormat="1" applyFont="1" applyFill="1" applyBorder="1" applyAlignment="1" quotePrefix="1">
      <alignment vertical="center" wrapText="1"/>
      <protection/>
    </xf>
    <xf numFmtId="1" fontId="2" fillId="0" borderId="10" xfId="74" applyNumberFormat="1" applyFont="1" applyFill="1" applyBorder="1" applyAlignment="1">
      <alignment horizontal="center" vertical="center" wrapText="1"/>
      <protection/>
    </xf>
    <xf numFmtId="1" fontId="2" fillId="0" borderId="10" xfId="74" applyNumberFormat="1" applyFont="1" applyFill="1" applyBorder="1" applyAlignment="1">
      <alignment horizontal="right" vertical="center"/>
      <protection/>
    </xf>
    <xf numFmtId="1" fontId="2" fillId="0" borderId="0" xfId="74" applyNumberFormat="1" applyFont="1" applyFill="1" applyBorder="1" applyAlignment="1">
      <alignment vertical="center"/>
      <protection/>
    </xf>
    <xf numFmtId="191" fontId="18" fillId="24" borderId="10" xfId="46" applyNumberFormat="1" applyFont="1" applyFill="1" applyBorder="1" applyAlignment="1">
      <alignment horizontal="right" vertical="center"/>
    </xf>
    <xf numFmtId="191" fontId="19" fillId="24" borderId="10" xfId="46" applyNumberFormat="1" applyFont="1" applyFill="1" applyBorder="1" applyAlignment="1">
      <alignment horizontal="center" vertical="center"/>
    </xf>
    <xf numFmtId="191" fontId="19" fillId="24" borderId="10" xfId="46" applyNumberFormat="1" applyFont="1" applyFill="1" applyBorder="1" applyAlignment="1">
      <alignment vertical="center" wrapText="1"/>
    </xf>
    <xf numFmtId="1" fontId="19" fillId="24" borderId="10" xfId="46" applyNumberFormat="1" applyFont="1" applyFill="1" applyBorder="1" applyAlignment="1">
      <alignment horizontal="center" vertical="center" wrapText="1"/>
    </xf>
    <xf numFmtId="191" fontId="19" fillId="24" borderId="10" xfId="46" applyNumberFormat="1" applyFont="1" applyFill="1" applyBorder="1" applyAlignment="1">
      <alignment horizontal="center" vertical="center" wrapText="1"/>
    </xf>
    <xf numFmtId="191" fontId="19" fillId="24" borderId="10" xfId="46" applyNumberFormat="1" applyFont="1" applyFill="1" applyBorder="1" applyAlignment="1" quotePrefix="1">
      <alignment horizontal="center" vertical="center" wrapText="1"/>
    </xf>
    <xf numFmtId="191" fontId="19" fillId="24" borderId="10" xfId="46" applyNumberFormat="1" applyFont="1" applyFill="1" applyBorder="1" applyAlignment="1">
      <alignment vertical="center"/>
    </xf>
    <xf numFmtId="191" fontId="19" fillId="24" borderId="10" xfId="46" applyNumberFormat="1" applyFont="1" applyFill="1" applyBorder="1" applyAlignment="1">
      <alignment horizontal="right" vertical="center"/>
    </xf>
    <xf numFmtId="191" fontId="19" fillId="24" borderId="10" xfId="46" applyNumberFormat="1" applyFont="1" applyFill="1" applyBorder="1" applyAlignment="1">
      <alignment horizontal="right" vertical="center" wrapText="1"/>
    </xf>
    <xf numFmtId="1" fontId="19" fillId="24" borderId="0" xfId="74" applyNumberFormat="1" applyFont="1" applyFill="1" applyBorder="1" applyAlignment="1">
      <alignment vertical="center"/>
      <protection/>
    </xf>
    <xf numFmtId="1" fontId="19" fillId="0" borderId="0" xfId="74" applyNumberFormat="1" applyFont="1" applyFill="1" applyAlignment="1">
      <alignment vertical="center"/>
      <protection/>
    </xf>
    <xf numFmtId="14" fontId="5" fillId="24" borderId="10" xfId="74" applyNumberFormat="1" applyFont="1" applyFill="1" applyBorder="1" applyAlignment="1">
      <alignment horizontal="center" vertical="center" wrapText="1"/>
      <protection/>
    </xf>
    <xf numFmtId="189" fontId="5" fillId="24" borderId="10" xfId="74" applyNumberFormat="1" applyFont="1" applyFill="1" applyBorder="1" applyAlignment="1">
      <alignment horizontal="center" vertical="center" wrapText="1"/>
      <protection/>
    </xf>
    <xf numFmtId="189" fontId="19" fillId="24" borderId="10" xfId="74" applyNumberFormat="1" applyFont="1" applyFill="1" applyBorder="1" applyAlignment="1">
      <alignment horizontal="right" vertical="center"/>
      <protection/>
    </xf>
    <xf numFmtId="189" fontId="19" fillId="24" borderId="10" xfId="74" applyNumberFormat="1" applyFont="1" applyFill="1" applyBorder="1" applyAlignment="1">
      <alignment horizontal="center" vertical="center"/>
      <protection/>
    </xf>
    <xf numFmtId="189" fontId="19" fillId="24" borderId="0" xfId="74" applyNumberFormat="1" applyFont="1" applyFill="1" applyBorder="1" applyAlignment="1">
      <alignment horizontal="center" vertical="center"/>
      <protection/>
    </xf>
    <xf numFmtId="189" fontId="19" fillId="24" borderId="0" xfId="74" applyNumberFormat="1" applyFont="1" applyFill="1" applyBorder="1" applyAlignment="1">
      <alignment horizontal="left" vertical="center" wrapText="1"/>
      <protection/>
    </xf>
    <xf numFmtId="49" fontId="19" fillId="24" borderId="10" xfId="74" applyNumberFormat="1" applyFont="1" applyFill="1" applyBorder="1" applyAlignment="1">
      <alignment horizontal="center" vertical="center"/>
      <protection/>
    </xf>
    <xf numFmtId="1" fontId="19" fillId="24" borderId="10" xfId="74" applyNumberFormat="1" applyFont="1" applyFill="1" applyBorder="1" applyAlignment="1">
      <alignment horizontal="center" vertical="center" wrapText="1"/>
      <protection/>
    </xf>
    <xf numFmtId="14" fontId="19" fillId="24" borderId="10" xfId="74" applyNumberFormat="1" applyFont="1" applyFill="1" applyBorder="1" applyAlignment="1">
      <alignment horizontal="center" vertical="center" wrapText="1"/>
      <protection/>
    </xf>
    <xf numFmtId="3" fontId="19" fillId="24" borderId="10" xfId="74" applyNumberFormat="1" applyFont="1" applyFill="1" applyBorder="1" applyAlignment="1">
      <alignment vertical="center"/>
      <protection/>
    </xf>
    <xf numFmtId="3" fontId="19" fillId="24" borderId="10" xfId="74" applyNumberFormat="1" applyFont="1" applyFill="1" applyBorder="1" applyAlignment="1">
      <alignment horizontal="right" vertical="center"/>
      <protection/>
    </xf>
    <xf numFmtId="4" fontId="19" fillId="24" borderId="10" xfId="74" applyNumberFormat="1" applyFont="1" applyFill="1" applyBorder="1" applyAlignment="1">
      <alignment horizontal="right" vertical="center"/>
      <protection/>
    </xf>
    <xf numFmtId="1" fontId="20" fillId="0" borderId="0" xfId="74" applyNumberFormat="1" applyFont="1" applyFill="1" applyBorder="1" applyAlignment="1">
      <alignment vertical="center"/>
      <protection/>
    </xf>
    <xf numFmtId="1" fontId="20" fillId="0" borderId="0" xfId="74" applyNumberFormat="1" applyFont="1" applyFill="1" applyAlignment="1">
      <alignment vertical="center"/>
      <protection/>
    </xf>
    <xf numFmtId="189" fontId="19" fillId="24" borderId="10" xfId="74" applyNumberFormat="1" applyFont="1" applyFill="1" applyBorder="1" applyAlignment="1">
      <alignment vertical="center"/>
      <protection/>
    </xf>
    <xf numFmtId="1" fontId="19" fillId="24" borderId="10" xfId="74" applyNumberFormat="1" applyFont="1" applyFill="1" applyBorder="1" applyAlignment="1">
      <alignment horizontal="right" vertical="center"/>
      <protection/>
    </xf>
    <xf numFmtId="1" fontId="19" fillId="0" borderId="0" xfId="74" applyNumberFormat="1" applyFont="1" applyFill="1" applyBorder="1" applyAlignment="1">
      <alignment vertical="center"/>
      <protection/>
    </xf>
    <xf numFmtId="0" fontId="19" fillId="0" borderId="10" xfId="0" applyFont="1" applyBorder="1" applyAlignment="1">
      <alignment horizontal="justify" vertical="center" wrapText="1"/>
    </xf>
    <xf numFmtId="191" fontId="19" fillId="0" borderId="10" xfId="46" applyNumberFormat="1" applyFont="1" applyFill="1" applyBorder="1" applyAlignment="1">
      <alignment horizontal="right" vertical="center"/>
    </xf>
    <xf numFmtId="1" fontId="5" fillId="0" borderId="10" xfId="74" applyNumberFormat="1" applyFont="1" applyFill="1" applyBorder="1" applyAlignment="1">
      <alignment horizontal="center" vertical="center"/>
      <protection/>
    </xf>
    <xf numFmtId="3" fontId="19" fillId="24" borderId="10" xfId="74" applyNumberFormat="1" applyFont="1" applyFill="1" applyBorder="1" applyAlignment="1" quotePrefix="1">
      <alignment horizontal="right" vertical="center" wrapText="1"/>
      <protection/>
    </xf>
    <xf numFmtId="1" fontId="2" fillId="0" borderId="10" xfId="74" applyNumberFormat="1" applyFont="1" applyFill="1" applyBorder="1" applyAlignment="1">
      <alignment horizontal="center" vertical="center"/>
      <protection/>
    </xf>
    <xf numFmtId="189" fontId="19" fillId="24" borderId="0" xfId="74" applyNumberFormat="1" applyFont="1" applyFill="1" applyBorder="1" applyAlignment="1">
      <alignment horizontal="center" vertical="center" wrapText="1"/>
      <protection/>
    </xf>
    <xf numFmtId="191" fontId="43" fillId="24" borderId="10" xfId="46" applyNumberFormat="1" applyFont="1" applyFill="1" applyBorder="1" applyAlignment="1">
      <alignment horizontal="right" vertical="center"/>
    </xf>
    <xf numFmtId="49" fontId="19" fillId="0" borderId="10" xfId="74" applyNumberFormat="1" applyFont="1" applyFill="1" applyBorder="1" applyAlignment="1">
      <alignment horizontal="center" vertical="center"/>
      <protection/>
    </xf>
    <xf numFmtId="3" fontId="19" fillId="0" borderId="10" xfId="74" applyNumberFormat="1" applyFont="1" applyFill="1" applyBorder="1" applyAlignment="1" quotePrefix="1">
      <alignment horizontal="center" vertical="center" wrapText="1"/>
      <protection/>
    </xf>
    <xf numFmtId="3" fontId="19" fillId="0" borderId="10" xfId="74" applyNumberFormat="1" applyFont="1" applyFill="1" applyBorder="1" applyAlignment="1">
      <alignment horizontal="center" vertical="center" wrapText="1"/>
      <protection/>
    </xf>
    <xf numFmtId="3" fontId="19" fillId="0" borderId="10" xfId="74" applyNumberFormat="1" applyFont="1" applyFill="1" applyBorder="1" applyAlignment="1" quotePrefix="1">
      <alignment horizontal="right" vertical="center" wrapText="1"/>
      <protection/>
    </xf>
    <xf numFmtId="1" fontId="19" fillId="0" borderId="10" xfId="74" applyNumberFormat="1" applyFont="1" applyFill="1" applyBorder="1" applyAlignment="1">
      <alignment horizontal="center" vertical="center" wrapText="1"/>
      <protection/>
    </xf>
    <xf numFmtId="3" fontId="19" fillId="0" borderId="10" xfId="74" applyNumberFormat="1" applyFont="1" applyFill="1" applyBorder="1" applyAlignment="1">
      <alignment horizontal="right" vertical="center"/>
      <protection/>
    </xf>
    <xf numFmtId="1" fontId="19" fillId="0" borderId="10" xfId="74" applyNumberFormat="1" applyFont="1" applyFill="1" applyBorder="1" applyAlignment="1">
      <alignment horizontal="center" vertical="center"/>
      <protection/>
    </xf>
    <xf numFmtId="1" fontId="18" fillId="0" borderId="10" xfId="74" applyNumberFormat="1" applyFont="1" applyFill="1" applyBorder="1" applyAlignment="1">
      <alignment horizontal="left" vertical="center" wrapText="1"/>
      <protection/>
    </xf>
    <xf numFmtId="1" fontId="44" fillId="24" borderId="10" xfId="74" applyNumberFormat="1" applyFont="1" applyFill="1" applyBorder="1" applyAlignment="1" quotePrefix="1">
      <alignment horizontal="center" vertical="center" wrapText="1"/>
      <protection/>
    </xf>
    <xf numFmtId="3" fontId="19" fillId="24" borderId="10" xfId="74" applyNumberFormat="1" applyFont="1" applyFill="1" applyBorder="1" applyAlignment="1">
      <alignment horizontal="center" vertical="center" wrapText="1"/>
      <protection/>
    </xf>
    <xf numFmtId="191" fontId="44" fillId="24" borderId="10" xfId="46" applyNumberFormat="1" applyFont="1" applyFill="1" applyBorder="1" applyAlignment="1">
      <alignment horizontal="center" vertical="center"/>
    </xf>
    <xf numFmtId="1" fontId="2" fillId="24" borderId="10" xfId="74" applyNumberFormat="1" applyFont="1" applyFill="1" applyBorder="1" applyAlignment="1">
      <alignment horizontal="right" vertical="center"/>
      <protection/>
    </xf>
    <xf numFmtId="191" fontId="43" fillId="24" borderId="10" xfId="46" applyNumberFormat="1" applyFont="1" applyFill="1" applyBorder="1" applyAlignment="1">
      <alignment vertical="center"/>
    </xf>
    <xf numFmtId="3" fontId="19" fillId="24" borderId="10" xfId="74" applyNumberFormat="1" applyFont="1" applyFill="1" applyBorder="1" applyAlignment="1" quotePrefix="1">
      <alignment vertical="center" wrapText="1"/>
      <protection/>
    </xf>
    <xf numFmtId="1" fontId="5" fillId="24" borderId="0" xfId="74" applyNumberFormat="1" applyFont="1" applyFill="1" applyAlignment="1">
      <alignment horizontal="right" vertical="center"/>
      <protection/>
    </xf>
    <xf numFmtId="3" fontId="5" fillId="0" borderId="14" xfId="74" applyNumberFormat="1" applyFont="1" applyFill="1" applyBorder="1" applyAlignment="1">
      <alignment horizontal="center" vertical="center" wrapText="1"/>
      <protection/>
    </xf>
    <xf numFmtId="3" fontId="5" fillId="0" borderId="15" xfId="74" applyNumberFormat="1" applyFont="1" applyFill="1" applyBorder="1" applyAlignment="1">
      <alignment horizontal="center" vertical="center" wrapText="1"/>
      <protection/>
    </xf>
    <xf numFmtId="3" fontId="5" fillId="0" borderId="16" xfId="74" applyNumberFormat="1" applyFont="1" applyFill="1" applyBorder="1" applyAlignment="1">
      <alignment horizontal="center" vertical="center" wrapText="1"/>
      <protection/>
    </xf>
    <xf numFmtId="3" fontId="5" fillId="0" borderId="10" xfId="74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3" fontId="5" fillId="0" borderId="13" xfId="74" applyNumberFormat="1" applyFont="1" applyFill="1" applyBorder="1" applyAlignment="1">
      <alignment horizontal="center" vertical="center" wrapText="1"/>
      <protection/>
    </xf>
    <xf numFmtId="3" fontId="5" fillId="0" borderId="12" xfId="74" applyNumberFormat="1" applyFont="1" applyFill="1" applyBorder="1" applyAlignment="1">
      <alignment horizontal="center" vertical="center" wrapText="1"/>
      <protection/>
    </xf>
    <xf numFmtId="3" fontId="5" fillId="0" borderId="11" xfId="74" applyNumberFormat="1" applyFont="1" applyFill="1" applyBorder="1" applyAlignment="1">
      <alignment horizontal="center" vertical="center" wrapText="1"/>
      <protection/>
    </xf>
    <xf numFmtId="3" fontId="5" fillId="0" borderId="10" xfId="74" applyNumberFormat="1" applyFont="1" applyBorder="1" applyAlignment="1">
      <alignment horizontal="center" vertical="center" wrapText="1"/>
      <protection/>
    </xf>
    <xf numFmtId="1" fontId="13" fillId="0" borderId="0" xfId="74" applyNumberFormat="1" applyFont="1" applyFill="1" applyAlignment="1">
      <alignment horizontal="center" vertical="center"/>
      <protection/>
    </xf>
    <xf numFmtId="1" fontId="13" fillId="0" borderId="0" xfId="74" applyNumberFormat="1" applyFont="1" applyFill="1" applyAlignment="1">
      <alignment horizontal="center" vertical="center" wrapText="1"/>
      <protection/>
    </xf>
    <xf numFmtId="1" fontId="12" fillId="0" borderId="17" xfId="74" applyNumberFormat="1" applyFont="1" applyFill="1" applyBorder="1" applyAlignment="1">
      <alignment horizontal="right" vertical="center"/>
      <protection/>
    </xf>
    <xf numFmtId="49" fontId="5" fillId="0" borderId="10" xfId="74" applyNumberFormat="1" applyFont="1" applyBorder="1" applyAlignment="1">
      <alignment horizontal="center" vertical="center" wrapText="1"/>
      <protection/>
    </xf>
    <xf numFmtId="3" fontId="5" fillId="0" borderId="18" xfId="74" applyNumberFormat="1" applyFont="1" applyBorder="1" applyAlignment="1">
      <alignment horizontal="center" vertical="center" wrapText="1"/>
      <protection/>
    </xf>
    <xf numFmtId="3" fontId="5" fillId="0" borderId="19" xfId="74" applyNumberFormat="1" applyFont="1" applyBorder="1" applyAlignment="1">
      <alignment horizontal="center" vertical="center" wrapText="1"/>
      <protection/>
    </xf>
    <xf numFmtId="3" fontId="5" fillId="0" borderId="20" xfId="74" applyNumberFormat="1" applyFont="1" applyBorder="1" applyAlignment="1">
      <alignment horizontal="center" vertical="center" wrapText="1"/>
      <protection/>
    </xf>
    <xf numFmtId="3" fontId="5" fillId="0" borderId="17" xfId="74" applyNumberFormat="1" applyFont="1" applyBorder="1" applyAlignment="1">
      <alignment horizontal="center" vertical="center" wrapText="1"/>
      <protection/>
    </xf>
    <xf numFmtId="3" fontId="5" fillId="0" borderId="21" xfId="74" applyNumberFormat="1" applyFont="1" applyBorder="1" applyAlignment="1">
      <alignment horizontal="center" vertical="center" wrapText="1"/>
      <protection/>
    </xf>
    <xf numFmtId="3" fontId="5" fillId="0" borderId="22" xfId="74" applyNumberFormat="1" applyFont="1" applyBorder="1" applyAlignment="1">
      <alignment horizontal="center" vertical="center" wrapText="1"/>
      <protection/>
    </xf>
    <xf numFmtId="3" fontId="5" fillId="0" borderId="0" xfId="74" applyNumberFormat="1" applyFont="1" applyBorder="1" applyAlignment="1">
      <alignment horizontal="center" vertical="center" wrapText="1"/>
      <protection/>
    </xf>
    <xf numFmtId="3" fontId="5" fillId="0" borderId="23" xfId="74" applyNumberFormat="1" applyFont="1" applyBorder="1" applyAlignment="1">
      <alignment horizontal="center" vertical="center" wrapText="1"/>
      <protection/>
    </xf>
    <xf numFmtId="3" fontId="5" fillId="0" borderId="24" xfId="74" applyNumberFormat="1" applyFont="1" applyBorder="1" applyAlignment="1">
      <alignment horizontal="center" vertical="center" wrapText="1"/>
      <protection/>
    </xf>
    <xf numFmtId="1" fontId="21" fillId="0" borderId="0" xfId="74" applyNumberFormat="1" applyFont="1" applyFill="1" applyAlignment="1">
      <alignment horizontal="center" vertical="center" wrapText="1"/>
      <protection/>
    </xf>
    <xf numFmtId="3" fontId="5" fillId="0" borderId="18" xfId="74" applyNumberFormat="1" applyFont="1" applyFill="1" applyBorder="1" applyAlignment="1">
      <alignment horizontal="center" vertical="center" wrapText="1"/>
      <protection/>
    </xf>
    <xf numFmtId="3" fontId="5" fillId="0" borderId="22" xfId="74" applyNumberFormat="1" applyFont="1" applyFill="1" applyBorder="1" applyAlignment="1">
      <alignment horizontal="center" vertical="center" wrapText="1"/>
      <protection/>
    </xf>
    <xf numFmtId="3" fontId="5" fillId="0" borderId="20" xfId="74" applyNumberFormat="1" applyFont="1" applyFill="1" applyBorder="1" applyAlignment="1">
      <alignment horizontal="center" vertical="center" wrapText="1"/>
      <protection/>
    </xf>
    <xf numFmtId="3" fontId="5" fillId="0" borderId="14" xfId="74" applyNumberFormat="1" applyFont="1" applyBorder="1" applyAlignment="1">
      <alignment horizontal="center" vertical="center" wrapText="1"/>
      <protection/>
    </xf>
    <xf numFmtId="3" fontId="5" fillId="0" borderId="15" xfId="74" applyNumberFormat="1" applyFont="1" applyBorder="1" applyAlignment="1">
      <alignment horizontal="center" vertical="center" wrapText="1"/>
      <protection/>
    </xf>
    <xf numFmtId="3" fontId="5" fillId="0" borderId="16" xfId="74" applyNumberFormat="1" applyFont="1" applyBorder="1" applyAlignment="1">
      <alignment horizontal="center" vertical="center" wrapText="1"/>
      <protection/>
    </xf>
    <xf numFmtId="3" fontId="5" fillId="24" borderId="10" xfId="74" applyNumberFormat="1" applyFont="1" applyFill="1" applyBorder="1" applyAlignment="1">
      <alignment horizontal="center" vertical="center" wrapText="1"/>
      <protection/>
    </xf>
    <xf numFmtId="3" fontId="2" fillId="24" borderId="10" xfId="74" applyNumberFormat="1" applyFont="1" applyFill="1" applyBorder="1" applyAlignment="1">
      <alignment horizontal="center" vertical="center" wrapText="1"/>
      <protection/>
    </xf>
    <xf numFmtId="3" fontId="2" fillId="0" borderId="10" xfId="74" applyNumberFormat="1" applyFont="1" applyFill="1" applyBorder="1" applyAlignment="1">
      <alignment horizontal="left" vertical="center" wrapText="1"/>
      <protection/>
    </xf>
    <xf numFmtId="1" fontId="15" fillId="0" borderId="0" xfId="74" applyNumberFormat="1" applyFont="1" applyFill="1" applyAlignment="1">
      <alignment horizontal="center" vertical="center" wrapText="1"/>
      <protection/>
    </xf>
    <xf numFmtId="1" fontId="22" fillId="0" borderId="0" xfId="74" applyNumberFormat="1" applyFont="1" applyFill="1" applyAlignment="1">
      <alignment horizontal="center" vertical="center" wrapText="1"/>
      <protection/>
    </xf>
    <xf numFmtId="1" fontId="12" fillId="0" borderId="0" xfId="74" applyNumberFormat="1" applyFont="1" applyFill="1" applyAlignment="1">
      <alignment horizontal="center" vertical="center" wrapText="1"/>
      <protection/>
    </xf>
    <xf numFmtId="1" fontId="16" fillId="0" borderId="17" xfId="74" applyNumberFormat="1" applyFont="1" applyFill="1" applyBorder="1" applyAlignment="1">
      <alignment horizontal="right" vertic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 2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 6" xfId="63"/>
    <cellStyle name="Normal 11 3 4 2 2" xfId="64"/>
    <cellStyle name="Normal 11 3 4 3" xfId="65"/>
    <cellStyle name="Normal 2" xfId="66"/>
    <cellStyle name="Normal 2 2" xfId="67"/>
    <cellStyle name="Normal 2 3 4" xfId="68"/>
    <cellStyle name="Normal 3" xfId="69"/>
    <cellStyle name="Normal 5" xfId="70"/>
    <cellStyle name="Normal 6" xfId="71"/>
    <cellStyle name="Normal 7" xfId="72"/>
    <cellStyle name="Normal 8" xfId="73"/>
    <cellStyle name="Normal_Bieu mau (CV )" xfId="74"/>
    <cellStyle name="Normal_Bieu mau huong dan" xfId="75"/>
    <cellStyle name="Note" xfId="76"/>
    <cellStyle name="Output" xfId="77"/>
    <cellStyle name="Percent" xfId="78"/>
    <cellStyle name="Percent 2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5"/>
  <sheetViews>
    <sheetView zoomScale="70" zoomScaleNormal="70" zoomScalePageLayoutView="55" workbookViewId="0" topLeftCell="A1">
      <pane xSplit="2" ySplit="10" topLeftCell="K4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53" sqref="Z53"/>
    </sheetView>
  </sheetViews>
  <sheetFormatPr defaultColWidth="9.140625" defaultRowHeight="15"/>
  <cols>
    <col min="1" max="1" width="5.140625" style="11" customWidth="1"/>
    <col min="2" max="2" width="39.140625" style="9" customWidth="1"/>
    <col min="3" max="3" width="12.140625" style="10" customWidth="1"/>
    <col min="4" max="4" width="12.421875" style="10" customWidth="1"/>
    <col min="5" max="5" width="13.8515625" style="10" customWidth="1"/>
    <col min="6" max="6" width="9.57421875" style="10" customWidth="1"/>
    <col min="7" max="7" width="20.28125" style="10" customWidth="1"/>
    <col min="8" max="8" width="13.7109375" style="8" customWidth="1"/>
    <col min="9" max="9" width="12.140625" style="8" customWidth="1"/>
    <col min="10" max="10" width="17.140625" style="8" customWidth="1"/>
    <col min="11" max="11" width="14.57421875" style="8" customWidth="1"/>
    <col min="12" max="15" width="16.140625" style="8" customWidth="1"/>
    <col min="16" max="17" width="12.7109375" style="8" customWidth="1"/>
    <col min="18" max="18" width="14.00390625" style="8" customWidth="1"/>
    <col min="19" max="19" width="14.28125" style="8" hidden="1" customWidth="1"/>
    <col min="20" max="20" width="12.7109375" style="8" hidden="1" customWidth="1"/>
    <col min="21" max="21" width="14.00390625" style="8" customWidth="1"/>
    <col min="22" max="22" width="15.00390625" style="8" customWidth="1"/>
    <col min="23" max="24" width="12.00390625" style="8" hidden="1" customWidth="1"/>
    <col min="25" max="25" width="21.8515625" style="8" customWidth="1"/>
    <col min="26" max="26" width="19.28125" style="4" customWidth="1"/>
    <col min="27" max="27" width="15.421875" style="4" customWidth="1"/>
    <col min="28" max="28" width="9.7109375" style="4" bestFit="1" customWidth="1"/>
    <col min="29" max="16384" width="9.140625" style="4" customWidth="1"/>
  </cols>
  <sheetData>
    <row r="1" spans="1:25" s="1" customFormat="1" ht="30.75" customHeight="1">
      <c r="A1" s="172" t="s">
        <v>211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ht="42" customHeight="1">
      <c r="A2" s="173" t="s">
        <v>221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" ht="32.25" customHeight="1">
      <c r="A3" s="185" t="s">
        <v>219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5" ht="32.25" customHeight="1">
      <c r="A4" s="174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5" spans="1:26" s="5" customFormat="1" ht="34.5" customHeight="1">
      <c r="A5" s="175" t="s">
        <v>14</v>
      </c>
      <c r="B5" s="171" t="s">
        <v>6</v>
      </c>
      <c r="C5" s="189" t="s">
        <v>131</v>
      </c>
      <c r="D5" s="171" t="s">
        <v>15</v>
      </c>
      <c r="E5" s="171" t="s">
        <v>16</v>
      </c>
      <c r="F5" s="171" t="s">
        <v>17</v>
      </c>
      <c r="G5" s="166" t="s">
        <v>18</v>
      </c>
      <c r="H5" s="166"/>
      <c r="I5" s="166"/>
      <c r="J5" s="168" t="s">
        <v>139</v>
      </c>
      <c r="K5" s="170"/>
      <c r="L5" s="170"/>
      <c r="M5" s="170"/>
      <c r="N5" s="170"/>
      <c r="O5" s="169"/>
      <c r="P5" s="176" t="s">
        <v>125</v>
      </c>
      <c r="Q5" s="180"/>
      <c r="R5" s="176" t="s">
        <v>130</v>
      </c>
      <c r="S5" s="177"/>
      <c r="T5" s="177"/>
      <c r="U5" s="177"/>
      <c r="V5" s="176" t="s">
        <v>213</v>
      </c>
      <c r="W5" s="177"/>
      <c r="X5" s="180"/>
      <c r="Y5" s="171" t="s">
        <v>129</v>
      </c>
      <c r="Z5" s="181"/>
    </row>
    <row r="6" spans="1:26" s="5" customFormat="1" ht="47.25" customHeight="1">
      <c r="A6" s="175"/>
      <c r="B6" s="171"/>
      <c r="C6" s="190"/>
      <c r="D6" s="171"/>
      <c r="E6" s="171"/>
      <c r="F6" s="171"/>
      <c r="G6" s="166" t="s">
        <v>10</v>
      </c>
      <c r="H6" s="166" t="s">
        <v>19</v>
      </c>
      <c r="I6" s="166"/>
      <c r="J6" s="168" t="s">
        <v>13</v>
      </c>
      <c r="K6" s="169"/>
      <c r="L6" s="168" t="s">
        <v>132</v>
      </c>
      <c r="M6" s="169"/>
      <c r="N6" s="168" t="s">
        <v>126</v>
      </c>
      <c r="O6" s="169"/>
      <c r="P6" s="181"/>
      <c r="Q6" s="183"/>
      <c r="R6" s="178"/>
      <c r="S6" s="179"/>
      <c r="T6" s="179"/>
      <c r="U6" s="179"/>
      <c r="V6" s="181"/>
      <c r="W6" s="182"/>
      <c r="X6" s="183"/>
      <c r="Y6" s="171"/>
      <c r="Z6" s="181"/>
    </row>
    <row r="7" spans="1:26" s="5" customFormat="1" ht="33.75" customHeight="1">
      <c r="A7" s="175"/>
      <c r="B7" s="171"/>
      <c r="C7" s="190"/>
      <c r="D7" s="171"/>
      <c r="E7" s="171"/>
      <c r="F7" s="171"/>
      <c r="G7" s="166"/>
      <c r="H7" s="166" t="s">
        <v>2</v>
      </c>
      <c r="I7" s="163" t="s">
        <v>7</v>
      </c>
      <c r="J7" s="166" t="s">
        <v>2</v>
      </c>
      <c r="K7" s="163" t="s">
        <v>7</v>
      </c>
      <c r="L7" s="166" t="s">
        <v>2</v>
      </c>
      <c r="M7" s="163" t="s">
        <v>7</v>
      </c>
      <c r="N7" s="166" t="s">
        <v>2</v>
      </c>
      <c r="O7" s="163" t="s">
        <v>7</v>
      </c>
      <c r="P7" s="166" t="s">
        <v>2</v>
      </c>
      <c r="Q7" s="163" t="s">
        <v>7</v>
      </c>
      <c r="R7" s="186" t="s">
        <v>135</v>
      </c>
      <c r="S7" s="99"/>
      <c r="T7" s="100"/>
      <c r="U7" s="163" t="s">
        <v>133</v>
      </c>
      <c r="V7" s="181"/>
      <c r="W7" s="182"/>
      <c r="X7" s="183"/>
      <c r="Y7" s="171"/>
      <c r="Z7" s="181"/>
    </row>
    <row r="8" spans="1:26" s="5" customFormat="1" ht="30.75" customHeight="1">
      <c r="A8" s="175"/>
      <c r="B8" s="171"/>
      <c r="C8" s="190"/>
      <c r="D8" s="171"/>
      <c r="E8" s="171"/>
      <c r="F8" s="171"/>
      <c r="G8" s="166"/>
      <c r="H8" s="166"/>
      <c r="I8" s="164"/>
      <c r="J8" s="166"/>
      <c r="K8" s="164"/>
      <c r="L8" s="166"/>
      <c r="M8" s="164"/>
      <c r="N8" s="166"/>
      <c r="O8" s="164"/>
      <c r="P8" s="166"/>
      <c r="Q8" s="164"/>
      <c r="R8" s="187"/>
      <c r="S8" s="101" t="s">
        <v>127</v>
      </c>
      <c r="T8" s="102"/>
      <c r="U8" s="164"/>
      <c r="V8" s="181"/>
      <c r="W8" s="182"/>
      <c r="X8" s="183"/>
      <c r="Y8" s="171"/>
      <c r="Z8" s="181"/>
    </row>
    <row r="9" spans="1:26" s="5" customFormat="1" ht="75">
      <c r="A9" s="175"/>
      <c r="B9" s="171"/>
      <c r="C9" s="191"/>
      <c r="D9" s="171"/>
      <c r="E9" s="171"/>
      <c r="F9" s="171"/>
      <c r="G9" s="166"/>
      <c r="H9" s="167"/>
      <c r="I9" s="165"/>
      <c r="J9" s="167"/>
      <c r="K9" s="165"/>
      <c r="L9" s="167"/>
      <c r="M9" s="165"/>
      <c r="N9" s="167"/>
      <c r="O9" s="165"/>
      <c r="P9" s="167"/>
      <c r="Q9" s="165"/>
      <c r="R9" s="188"/>
      <c r="S9" s="66" t="s">
        <v>128</v>
      </c>
      <c r="T9" s="65" t="s">
        <v>134</v>
      </c>
      <c r="U9" s="165"/>
      <c r="V9" s="178"/>
      <c r="W9" s="179"/>
      <c r="X9" s="184"/>
      <c r="Y9" s="171"/>
      <c r="Z9" s="181"/>
    </row>
    <row r="10" spans="1:25" s="7" customFormat="1" ht="30.75" customHeight="1">
      <c r="A10" s="17">
        <v>1</v>
      </c>
      <c r="B10" s="6">
        <v>2</v>
      </c>
      <c r="C10" s="6">
        <v>3</v>
      </c>
      <c r="D10" s="17">
        <v>4</v>
      </c>
      <c r="E10" s="6">
        <v>5</v>
      </c>
      <c r="F10" s="17">
        <v>6</v>
      </c>
      <c r="G10" s="6">
        <v>7</v>
      </c>
      <c r="H10" s="17">
        <v>8</v>
      </c>
      <c r="I10" s="6">
        <v>9</v>
      </c>
      <c r="J10" s="17">
        <v>10</v>
      </c>
      <c r="K10" s="6">
        <v>11</v>
      </c>
      <c r="L10" s="17">
        <v>12</v>
      </c>
      <c r="M10" s="6">
        <v>13</v>
      </c>
      <c r="N10" s="17">
        <v>14</v>
      </c>
      <c r="O10" s="6">
        <v>15</v>
      </c>
      <c r="P10" s="17">
        <v>16</v>
      </c>
      <c r="Q10" s="6">
        <v>17</v>
      </c>
      <c r="R10" s="17">
        <v>18</v>
      </c>
      <c r="S10" s="6">
        <v>19</v>
      </c>
      <c r="T10" s="17">
        <v>20</v>
      </c>
      <c r="U10" s="6">
        <v>21</v>
      </c>
      <c r="V10" s="6">
        <v>24</v>
      </c>
      <c r="W10" s="6">
        <v>26</v>
      </c>
      <c r="X10" s="6">
        <v>27</v>
      </c>
      <c r="Y10" s="6">
        <v>28</v>
      </c>
    </row>
    <row r="11" spans="1:26" s="42" customFormat="1" ht="33" customHeight="1">
      <c r="A11" s="62"/>
      <c r="B11" s="62" t="s">
        <v>3</v>
      </c>
      <c r="C11" s="62"/>
      <c r="D11" s="41"/>
      <c r="E11" s="41"/>
      <c r="F11" s="41"/>
      <c r="G11" s="41"/>
      <c r="H11" s="56">
        <f aca="true" t="shared" si="0" ref="H11:V11">SUBTOTAL(109,H12:H77)</f>
        <v>7073142</v>
      </c>
      <c r="I11" s="56">
        <f t="shared" si="0"/>
        <v>6223142</v>
      </c>
      <c r="J11" s="56">
        <f t="shared" si="0"/>
        <v>1963833</v>
      </c>
      <c r="K11" s="56">
        <f t="shared" si="0"/>
        <v>1663833</v>
      </c>
      <c r="L11" s="56">
        <f t="shared" si="0"/>
        <v>1056459</v>
      </c>
      <c r="M11" s="56">
        <f t="shared" si="0"/>
        <v>853059</v>
      </c>
      <c r="N11" s="56">
        <f t="shared" si="0"/>
        <v>1989533</v>
      </c>
      <c r="O11" s="56">
        <f t="shared" si="0"/>
        <v>1689533</v>
      </c>
      <c r="P11" s="56">
        <f t="shared" si="0"/>
        <v>2516723</v>
      </c>
      <c r="Q11" s="56">
        <f t="shared" si="0"/>
        <v>2166627</v>
      </c>
      <c r="R11" s="56">
        <f t="shared" si="0"/>
        <v>6016129</v>
      </c>
      <c r="S11" s="63">
        <f t="shared" si="0"/>
        <v>0</v>
      </c>
      <c r="T11" s="63">
        <f t="shared" si="0"/>
        <v>0</v>
      </c>
      <c r="U11" s="63">
        <f t="shared" si="0"/>
        <v>2603923</v>
      </c>
      <c r="V11" s="56">
        <f t="shared" si="0"/>
        <v>1430115.1666666665</v>
      </c>
      <c r="W11" s="63"/>
      <c r="X11" s="63"/>
      <c r="Y11" s="41"/>
      <c r="Z11" s="42">
        <f>K11+26159+54534</f>
        <v>1744526</v>
      </c>
    </row>
    <row r="12" spans="1:25" s="38" customFormat="1" ht="30" customHeight="1">
      <c r="A12" s="33" t="s">
        <v>20</v>
      </c>
      <c r="B12" s="34" t="s">
        <v>34</v>
      </c>
      <c r="C12" s="67"/>
      <c r="D12" s="35"/>
      <c r="E12" s="35"/>
      <c r="F12" s="35"/>
      <c r="G12" s="35"/>
      <c r="H12" s="58">
        <f>SUBTOTAL(109,H13:H37)</f>
        <v>5917307</v>
      </c>
      <c r="I12" s="58">
        <f aca="true" t="shared" si="1" ref="I12:V12">SUBTOTAL(109,I13:I37)</f>
        <v>5097307</v>
      </c>
      <c r="J12" s="58">
        <f t="shared" si="1"/>
        <v>1729233</v>
      </c>
      <c r="K12" s="58">
        <f t="shared" si="1"/>
        <v>1429233</v>
      </c>
      <c r="L12" s="58">
        <f t="shared" si="1"/>
        <v>930160</v>
      </c>
      <c r="M12" s="58">
        <f t="shared" si="1"/>
        <v>726760</v>
      </c>
      <c r="N12" s="58">
        <f t="shared" si="1"/>
        <v>1734933</v>
      </c>
      <c r="O12" s="58">
        <f t="shared" si="1"/>
        <v>1434933</v>
      </c>
      <c r="P12" s="58">
        <f t="shared" si="1"/>
        <v>2222123</v>
      </c>
      <c r="Q12" s="58">
        <f t="shared" si="1"/>
        <v>1872027</v>
      </c>
      <c r="R12" s="58">
        <f t="shared" si="1"/>
        <v>4930294</v>
      </c>
      <c r="S12" s="58">
        <f t="shared" si="1"/>
        <v>0</v>
      </c>
      <c r="T12" s="58">
        <f t="shared" si="1"/>
        <v>0</v>
      </c>
      <c r="U12" s="58">
        <f t="shared" si="1"/>
        <v>2247123</v>
      </c>
      <c r="V12" s="58">
        <f t="shared" si="1"/>
        <v>1060280.1666666665</v>
      </c>
      <c r="W12" s="63"/>
      <c r="X12" s="63"/>
      <c r="Y12" s="36"/>
    </row>
    <row r="13" spans="1:25" s="7" customFormat="1" ht="18.75">
      <c r="A13" s="13" t="s">
        <v>26</v>
      </c>
      <c r="B13" s="14" t="s">
        <v>25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3"/>
      <c r="X13" s="63"/>
      <c r="Y13" s="6"/>
    </row>
    <row r="14" spans="1:25" s="7" customFormat="1" ht="37.5">
      <c r="A14" s="33" t="s">
        <v>21</v>
      </c>
      <c r="B14" s="43" t="s">
        <v>216</v>
      </c>
      <c r="C14" s="2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3"/>
      <c r="X14" s="63"/>
      <c r="Y14" s="6"/>
    </row>
    <row r="15" spans="1:25" s="37" customFormat="1" ht="75">
      <c r="A15" s="49" t="s">
        <v>8</v>
      </c>
      <c r="B15" s="50" t="s">
        <v>46</v>
      </c>
      <c r="C15" s="51" t="s">
        <v>23</v>
      </c>
      <c r="D15" s="69" t="s">
        <v>27</v>
      </c>
      <c r="E15" s="51"/>
      <c r="F15" s="69" t="s">
        <v>43</v>
      </c>
      <c r="G15" s="52" t="s">
        <v>96</v>
      </c>
      <c r="H15" s="53">
        <f>I15</f>
        <v>100000</v>
      </c>
      <c r="I15" s="53">
        <v>100000</v>
      </c>
      <c r="J15" s="53">
        <f>29000+10000</f>
        <v>39000</v>
      </c>
      <c r="K15" s="53">
        <f>J15</f>
        <v>39000</v>
      </c>
      <c r="L15" s="54">
        <v>30000</v>
      </c>
      <c r="M15" s="54">
        <v>30000</v>
      </c>
      <c r="N15" s="53">
        <v>39000</v>
      </c>
      <c r="O15" s="53">
        <f>N15</f>
        <v>39000</v>
      </c>
      <c r="P15" s="53">
        <f>30900+29000+10000</f>
        <v>69900</v>
      </c>
      <c r="Q15" s="53">
        <f>P15</f>
        <v>69900</v>
      </c>
      <c r="R15" s="53">
        <f>H15</f>
        <v>100000</v>
      </c>
      <c r="S15" s="53"/>
      <c r="T15" s="53"/>
      <c r="U15" s="53">
        <v>69900</v>
      </c>
      <c r="V15" s="53">
        <v>30100</v>
      </c>
      <c r="W15" s="54"/>
      <c r="X15" s="54"/>
      <c r="Y15" s="41"/>
    </row>
    <row r="16" spans="1:25" ht="37.5">
      <c r="A16" s="18" t="s">
        <v>22</v>
      </c>
      <c r="B16" s="19" t="s">
        <v>214</v>
      </c>
      <c r="C16" s="20"/>
      <c r="D16" s="64"/>
      <c r="E16" s="30"/>
      <c r="F16" s="15"/>
      <c r="G16" s="29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>
        <f>SUBTOTAL(109,W17:W37)</f>
        <v>0</v>
      </c>
      <c r="X16" s="32">
        <f>SUBTOTAL(109,X17:X37)</f>
        <v>0</v>
      </c>
      <c r="Y16" s="16"/>
    </row>
    <row r="17" spans="1:25" s="3" customFormat="1" ht="19.5">
      <c r="A17" s="22" t="s">
        <v>24</v>
      </c>
      <c r="B17" s="23" t="s">
        <v>11</v>
      </c>
      <c r="C17" s="24"/>
      <c r="D17" s="24"/>
      <c r="E17" s="24"/>
      <c r="F17" s="24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37" customFormat="1" ht="37.5">
      <c r="A18" s="49" t="s">
        <v>8</v>
      </c>
      <c r="B18" s="50" t="s">
        <v>106</v>
      </c>
      <c r="C18" s="51" t="s">
        <v>20</v>
      </c>
      <c r="D18" s="51" t="s">
        <v>29</v>
      </c>
      <c r="E18" s="51"/>
      <c r="F18" s="51" t="s">
        <v>41</v>
      </c>
      <c r="G18" s="52"/>
      <c r="H18" s="53"/>
      <c r="I18" s="53"/>
      <c r="J18" s="53"/>
      <c r="K18" s="53"/>
      <c r="L18" s="87"/>
      <c r="M18" s="87"/>
      <c r="N18" s="53"/>
      <c r="O18" s="53"/>
      <c r="P18" s="53"/>
      <c r="Q18" s="53"/>
      <c r="R18" s="53"/>
      <c r="S18" s="53"/>
      <c r="T18" s="53"/>
      <c r="U18" s="53"/>
      <c r="V18" s="87"/>
      <c r="W18" s="87"/>
      <c r="X18" s="87"/>
      <c r="Y18" s="54"/>
    </row>
    <row r="19" spans="1:25" s="37" customFormat="1" ht="37.5">
      <c r="A19" s="80" t="s">
        <v>81</v>
      </c>
      <c r="B19" s="50" t="s">
        <v>82</v>
      </c>
      <c r="C19" s="51" t="s">
        <v>20</v>
      </c>
      <c r="D19" s="51" t="s">
        <v>29</v>
      </c>
      <c r="E19" s="51"/>
      <c r="F19" s="51" t="s">
        <v>41</v>
      </c>
      <c r="G19" s="51" t="s">
        <v>83</v>
      </c>
      <c r="H19" s="53">
        <v>2200000</v>
      </c>
      <c r="I19" s="53">
        <v>1650000</v>
      </c>
      <c r="J19" s="53">
        <v>950000</v>
      </c>
      <c r="K19" s="53">
        <v>700000</v>
      </c>
      <c r="L19" s="54">
        <v>312192</v>
      </c>
      <c r="M19" s="54">
        <v>312192</v>
      </c>
      <c r="N19" s="53">
        <v>950000</v>
      </c>
      <c r="O19" s="53">
        <v>700000</v>
      </c>
      <c r="P19" s="53">
        <f>206887+50096+700000+250000</f>
        <v>1206983</v>
      </c>
      <c r="Q19" s="53">
        <f>906887</f>
        <v>906887</v>
      </c>
      <c r="R19" s="53">
        <f>1412987+550000</f>
        <v>1962987</v>
      </c>
      <c r="S19" s="53"/>
      <c r="T19" s="53"/>
      <c r="U19" s="53">
        <f>P19</f>
        <v>1206983</v>
      </c>
      <c r="V19" s="53">
        <v>240000</v>
      </c>
      <c r="W19" s="54"/>
      <c r="X19" s="54"/>
      <c r="Y19" s="41"/>
    </row>
    <row r="20" spans="1:25" s="37" customFormat="1" ht="37.5">
      <c r="A20" s="80" t="s">
        <v>81</v>
      </c>
      <c r="B20" s="50" t="s">
        <v>124</v>
      </c>
      <c r="C20" s="51" t="s">
        <v>20</v>
      </c>
      <c r="D20" s="51" t="s">
        <v>29</v>
      </c>
      <c r="E20" s="51"/>
      <c r="F20" s="51" t="s">
        <v>41</v>
      </c>
      <c r="G20" s="51"/>
      <c r="H20" s="53">
        <v>1300000</v>
      </c>
      <c r="I20" s="53">
        <v>1050000</v>
      </c>
      <c r="J20" s="53">
        <v>150000</v>
      </c>
      <c r="K20" s="53">
        <v>100000</v>
      </c>
      <c r="L20" s="53">
        <v>5500</v>
      </c>
      <c r="M20" s="53">
        <v>5500</v>
      </c>
      <c r="N20" s="53">
        <v>150000</v>
      </c>
      <c r="O20" s="53">
        <v>100000</v>
      </c>
      <c r="P20" s="53">
        <v>150000</v>
      </c>
      <c r="Q20" s="53">
        <v>100000</v>
      </c>
      <c r="R20" s="53">
        <f>300000+250000</f>
        <v>550000</v>
      </c>
      <c r="S20" s="53"/>
      <c r="T20" s="53"/>
      <c r="U20" s="53">
        <f>P20</f>
        <v>150000</v>
      </c>
      <c r="V20" s="53">
        <v>200000</v>
      </c>
      <c r="W20" s="54"/>
      <c r="X20" s="54"/>
      <c r="Y20" s="41"/>
    </row>
    <row r="21" spans="1:25" ht="19.5">
      <c r="A21" s="22" t="s">
        <v>91</v>
      </c>
      <c r="B21" s="23" t="s">
        <v>12</v>
      </c>
      <c r="C21" s="24"/>
      <c r="D21" s="15"/>
      <c r="E21" s="15"/>
      <c r="F21" s="15"/>
      <c r="G21" s="15"/>
      <c r="H21" s="27"/>
      <c r="I21" s="27"/>
      <c r="J21" s="27"/>
      <c r="K21" s="27"/>
      <c r="L21" s="16"/>
      <c r="M21" s="16"/>
      <c r="N21" s="27"/>
      <c r="O21" s="27"/>
      <c r="P21" s="27"/>
      <c r="Q21" s="27"/>
      <c r="R21" s="27"/>
      <c r="S21" s="27"/>
      <c r="T21" s="27"/>
      <c r="U21" s="27"/>
      <c r="V21" s="31"/>
      <c r="W21" s="16"/>
      <c r="X21" s="16"/>
      <c r="Y21" s="16"/>
    </row>
    <row r="22" spans="1:25" ht="56.25">
      <c r="A22" s="90" t="s">
        <v>8</v>
      </c>
      <c r="B22" s="91" t="s">
        <v>42</v>
      </c>
      <c r="C22" s="15" t="s">
        <v>23</v>
      </c>
      <c r="D22" s="92" t="s">
        <v>30</v>
      </c>
      <c r="E22" s="15"/>
      <c r="F22" s="92" t="s">
        <v>43</v>
      </c>
      <c r="G22" s="29" t="s">
        <v>94</v>
      </c>
      <c r="H22" s="27">
        <f>I22</f>
        <v>100000</v>
      </c>
      <c r="I22" s="27">
        <v>100000</v>
      </c>
      <c r="J22" s="27">
        <v>29000</v>
      </c>
      <c r="K22" s="27">
        <f>J22</f>
        <v>29000</v>
      </c>
      <c r="L22" s="31">
        <v>15000</v>
      </c>
      <c r="M22" s="31">
        <v>15000</v>
      </c>
      <c r="N22" s="27">
        <f>28600+2300</f>
        <v>30900</v>
      </c>
      <c r="O22" s="27">
        <f>N22</f>
        <v>30900</v>
      </c>
      <c r="P22" s="27">
        <f>30900+29000</f>
        <v>59900</v>
      </c>
      <c r="Q22" s="27">
        <f>P22</f>
        <v>59900</v>
      </c>
      <c r="R22" s="27">
        <f>H22</f>
        <v>100000</v>
      </c>
      <c r="S22" s="27"/>
      <c r="T22" s="27"/>
      <c r="U22" s="27">
        <f>P22</f>
        <v>59900</v>
      </c>
      <c r="V22" s="27">
        <v>16000</v>
      </c>
      <c r="W22" s="16"/>
      <c r="X22" s="16"/>
      <c r="Y22" s="6"/>
    </row>
    <row r="23" spans="1:25" s="37" customFormat="1" ht="56.25">
      <c r="A23" s="49" t="s">
        <v>0</v>
      </c>
      <c r="B23" s="50" t="s">
        <v>44</v>
      </c>
      <c r="C23" s="51" t="s">
        <v>23</v>
      </c>
      <c r="D23" s="69" t="s">
        <v>45</v>
      </c>
      <c r="E23" s="51"/>
      <c r="F23" s="69" t="s">
        <v>43</v>
      </c>
      <c r="G23" s="52" t="s">
        <v>95</v>
      </c>
      <c r="H23" s="53">
        <f aca="true" t="shared" si="2" ref="H23:H28">I23</f>
        <v>100000</v>
      </c>
      <c r="I23" s="53">
        <v>100000</v>
      </c>
      <c r="J23" s="53">
        <v>29000</v>
      </c>
      <c r="K23" s="53">
        <v>29000</v>
      </c>
      <c r="L23" s="54">
        <v>23200</v>
      </c>
      <c r="M23" s="54">
        <v>23200</v>
      </c>
      <c r="N23" s="53">
        <v>29000</v>
      </c>
      <c r="O23" s="53">
        <f>N23</f>
        <v>29000</v>
      </c>
      <c r="P23" s="53">
        <f>30900+29000</f>
        <v>59900</v>
      </c>
      <c r="Q23" s="53">
        <f aca="true" t="shared" si="3" ref="Q23:Q28">P23</f>
        <v>59900</v>
      </c>
      <c r="R23" s="53">
        <f aca="true" t="shared" si="4" ref="R23:R28">H23</f>
        <v>100000</v>
      </c>
      <c r="S23" s="53"/>
      <c r="T23" s="53"/>
      <c r="U23" s="53">
        <f aca="true" t="shared" si="5" ref="U23:U70">P23</f>
        <v>59900</v>
      </c>
      <c r="V23" s="53">
        <v>16000</v>
      </c>
      <c r="W23" s="54"/>
      <c r="X23" s="54"/>
      <c r="Y23" s="41"/>
    </row>
    <row r="24" spans="1:26" s="48" customFormat="1" ht="56.25">
      <c r="A24" s="90" t="s">
        <v>4</v>
      </c>
      <c r="B24" s="50" t="s">
        <v>47</v>
      </c>
      <c r="C24" s="51" t="s">
        <v>23</v>
      </c>
      <c r="D24" s="69" t="s">
        <v>31</v>
      </c>
      <c r="E24" s="51"/>
      <c r="F24" s="69" t="s">
        <v>43</v>
      </c>
      <c r="G24" s="52" t="s">
        <v>97</v>
      </c>
      <c r="H24" s="53">
        <f t="shared" si="2"/>
        <v>100000</v>
      </c>
      <c r="I24" s="53">
        <v>100000</v>
      </c>
      <c r="J24" s="53">
        <v>29000</v>
      </c>
      <c r="K24" s="53">
        <v>29000</v>
      </c>
      <c r="L24" s="53">
        <v>18000</v>
      </c>
      <c r="M24" s="53">
        <v>18000</v>
      </c>
      <c r="N24" s="53">
        <f>28600+2300</f>
        <v>30900</v>
      </c>
      <c r="O24" s="53">
        <f>N24</f>
        <v>30900</v>
      </c>
      <c r="P24" s="53">
        <f>30900+29000</f>
        <v>59900</v>
      </c>
      <c r="Q24" s="53">
        <f>P24</f>
        <v>59900</v>
      </c>
      <c r="R24" s="53">
        <f t="shared" si="4"/>
        <v>100000</v>
      </c>
      <c r="S24" s="53"/>
      <c r="T24" s="53"/>
      <c r="U24" s="53">
        <f t="shared" si="5"/>
        <v>59900</v>
      </c>
      <c r="V24" s="53">
        <v>16000</v>
      </c>
      <c r="W24" s="47"/>
      <c r="X24" s="47"/>
      <c r="Y24" s="41"/>
      <c r="Z24" s="37"/>
    </row>
    <row r="25" spans="1:25" s="37" customFormat="1" ht="101.25" customHeight="1">
      <c r="A25" s="49" t="s">
        <v>5</v>
      </c>
      <c r="B25" s="50" t="s">
        <v>48</v>
      </c>
      <c r="C25" s="51" t="s">
        <v>23</v>
      </c>
      <c r="D25" s="69" t="s">
        <v>32</v>
      </c>
      <c r="E25" s="51"/>
      <c r="F25" s="69" t="s">
        <v>43</v>
      </c>
      <c r="G25" s="52" t="s">
        <v>98</v>
      </c>
      <c r="H25" s="53">
        <f t="shared" si="2"/>
        <v>100000</v>
      </c>
      <c r="I25" s="53">
        <v>100000</v>
      </c>
      <c r="J25" s="53">
        <v>29000</v>
      </c>
      <c r="K25" s="53">
        <v>29000</v>
      </c>
      <c r="L25" s="53">
        <v>17400</v>
      </c>
      <c r="M25" s="53">
        <v>17400</v>
      </c>
      <c r="N25" s="53">
        <v>30900</v>
      </c>
      <c r="O25" s="53">
        <v>30900</v>
      </c>
      <c r="P25" s="53">
        <f>30900+29000</f>
        <v>59900</v>
      </c>
      <c r="Q25" s="53">
        <f>P25</f>
        <v>59900</v>
      </c>
      <c r="R25" s="53">
        <f t="shared" si="4"/>
        <v>100000</v>
      </c>
      <c r="S25" s="53"/>
      <c r="T25" s="53"/>
      <c r="U25" s="53">
        <f t="shared" si="5"/>
        <v>59900</v>
      </c>
      <c r="V25" s="53">
        <v>16000</v>
      </c>
      <c r="W25" s="54"/>
      <c r="X25" s="54"/>
      <c r="Y25" s="41"/>
    </row>
    <row r="26" spans="1:25" s="37" customFormat="1" ht="63" customHeight="1">
      <c r="A26" s="90" t="s">
        <v>9</v>
      </c>
      <c r="B26" s="50" t="s">
        <v>49</v>
      </c>
      <c r="C26" s="51" t="s">
        <v>23</v>
      </c>
      <c r="D26" s="69" t="s">
        <v>35</v>
      </c>
      <c r="E26" s="51"/>
      <c r="F26" s="69" t="s">
        <v>43</v>
      </c>
      <c r="G26" s="52" t="s">
        <v>99</v>
      </c>
      <c r="H26" s="53">
        <f>I26</f>
        <v>210000</v>
      </c>
      <c r="I26" s="53">
        <v>210000</v>
      </c>
      <c r="J26" s="53">
        <v>70917</v>
      </c>
      <c r="K26" s="53">
        <f>J26</f>
        <v>70917</v>
      </c>
      <c r="L26" s="53">
        <v>38323</v>
      </c>
      <c r="M26" s="53">
        <v>38323</v>
      </c>
      <c r="N26" s="53">
        <v>70917</v>
      </c>
      <c r="O26" s="53">
        <f>N26</f>
        <v>70917</v>
      </c>
      <c r="P26" s="53">
        <f>28846+2300+2683+70917</f>
        <v>104746</v>
      </c>
      <c r="Q26" s="53">
        <f t="shared" si="3"/>
        <v>104746</v>
      </c>
      <c r="R26" s="53">
        <f t="shared" si="4"/>
        <v>210000</v>
      </c>
      <c r="S26" s="53"/>
      <c r="T26" s="53"/>
      <c r="U26" s="53">
        <f t="shared" si="5"/>
        <v>104746</v>
      </c>
      <c r="V26" s="53">
        <f>R26*0.75-U26</f>
        <v>52754</v>
      </c>
      <c r="W26" s="54"/>
      <c r="X26" s="54"/>
      <c r="Y26" s="41"/>
    </row>
    <row r="27" spans="1:25" s="37" customFormat="1" ht="56.25">
      <c r="A27" s="49" t="s">
        <v>70</v>
      </c>
      <c r="B27" s="50" t="s">
        <v>50</v>
      </c>
      <c r="C27" s="51" t="s">
        <v>23</v>
      </c>
      <c r="D27" s="69" t="s">
        <v>28</v>
      </c>
      <c r="E27" s="51"/>
      <c r="F27" s="69" t="s">
        <v>43</v>
      </c>
      <c r="G27" s="52" t="s">
        <v>100</v>
      </c>
      <c r="H27" s="53">
        <f t="shared" si="2"/>
        <v>210000</v>
      </c>
      <c r="I27" s="53">
        <v>210000</v>
      </c>
      <c r="J27" s="53">
        <v>63100</v>
      </c>
      <c r="K27" s="53">
        <v>63100</v>
      </c>
      <c r="L27" s="53">
        <f>M27</f>
        <v>44170</v>
      </c>
      <c r="M27" s="53">
        <v>44170</v>
      </c>
      <c r="N27" s="53">
        <v>63100</v>
      </c>
      <c r="O27" s="53">
        <v>63100</v>
      </c>
      <c r="P27" s="53">
        <f>28600+11078+2000+63100</f>
        <v>104778</v>
      </c>
      <c r="Q27" s="53">
        <f t="shared" si="3"/>
        <v>104778</v>
      </c>
      <c r="R27" s="53">
        <f t="shared" si="4"/>
        <v>210000</v>
      </c>
      <c r="S27" s="53"/>
      <c r="T27" s="53"/>
      <c r="U27" s="53">
        <f t="shared" si="5"/>
        <v>104778</v>
      </c>
      <c r="V27" s="53">
        <f>R27*0.75-U27</f>
        <v>52722</v>
      </c>
      <c r="W27" s="54"/>
      <c r="X27" s="54"/>
      <c r="Y27" s="41"/>
    </row>
    <row r="28" spans="1:26" s="48" customFormat="1" ht="37.5">
      <c r="A28" s="90" t="s">
        <v>71</v>
      </c>
      <c r="B28" s="50" t="s">
        <v>51</v>
      </c>
      <c r="C28" s="51" t="s">
        <v>23</v>
      </c>
      <c r="D28" s="69" t="s">
        <v>33</v>
      </c>
      <c r="E28" s="51"/>
      <c r="F28" s="69" t="s">
        <v>43</v>
      </c>
      <c r="G28" s="52" t="s">
        <v>101</v>
      </c>
      <c r="H28" s="53">
        <f t="shared" si="2"/>
        <v>170000</v>
      </c>
      <c r="I28" s="53">
        <v>170000</v>
      </c>
      <c r="J28" s="53">
        <v>54000</v>
      </c>
      <c r="K28" s="53">
        <v>54000</v>
      </c>
      <c r="L28" s="53">
        <v>43963</v>
      </c>
      <c r="M28" s="53">
        <v>43963</v>
      </c>
      <c r="N28" s="53">
        <v>54000</v>
      </c>
      <c r="O28" s="53">
        <v>54000</v>
      </c>
      <c r="P28" s="53">
        <v>84900</v>
      </c>
      <c r="Q28" s="53">
        <f t="shared" si="3"/>
        <v>84900</v>
      </c>
      <c r="R28" s="53">
        <f t="shared" si="4"/>
        <v>170000</v>
      </c>
      <c r="S28" s="53"/>
      <c r="T28" s="53"/>
      <c r="U28" s="53">
        <f t="shared" si="5"/>
        <v>84900</v>
      </c>
      <c r="V28" s="53">
        <f>R28*0.75-U28</f>
        <v>42600</v>
      </c>
      <c r="W28" s="47"/>
      <c r="X28" s="47"/>
      <c r="Y28" s="41"/>
      <c r="Z28" s="37"/>
    </row>
    <row r="29" spans="1:26" s="48" customFormat="1" ht="37.5">
      <c r="A29" s="49" t="s">
        <v>72</v>
      </c>
      <c r="B29" s="59" t="s">
        <v>53</v>
      </c>
      <c r="C29" s="51" t="s">
        <v>23</v>
      </c>
      <c r="D29" s="41" t="s">
        <v>27</v>
      </c>
      <c r="E29" s="51"/>
      <c r="F29" s="60" t="s">
        <v>52</v>
      </c>
      <c r="G29" s="51" t="s">
        <v>103</v>
      </c>
      <c r="H29" s="53">
        <f>180000-20000</f>
        <v>160000</v>
      </c>
      <c r="I29" s="53">
        <f>H29</f>
        <v>160000</v>
      </c>
      <c r="J29" s="53">
        <v>25600</v>
      </c>
      <c r="K29" s="53">
        <v>25600</v>
      </c>
      <c r="L29" s="53">
        <v>20480</v>
      </c>
      <c r="M29" s="53">
        <v>20480</v>
      </c>
      <c r="N29" s="53">
        <v>25600</v>
      </c>
      <c r="O29" s="53">
        <v>25600</v>
      </c>
      <c r="P29" s="53">
        <v>25600</v>
      </c>
      <c r="Q29" s="55">
        <f>P29</f>
        <v>25600</v>
      </c>
      <c r="R29" s="53">
        <f>180000-20000</f>
        <v>160000</v>
      </c>
      <c r="S29" s="53"/>
      <c r="T29" s="47"/>
      <c r="U29" s="53">
        <f t="shared" si="5"/>
        <v>25600</v>
      </c>
      <c r="V29" s="53">
        <f>R29*0.5-U29</f>
        <v>54400</v>
      </c>
      <c r="W29" s="47"/>
      <c r="X29" s="47"/>
      <c r="Y29" s="41"/>
      <c r="Z29" s="37"/>
    </row>
    <row r="30" spans="1:25" s="37" customFormat="1" ht="37.5">
      <c r="A30" s="90" t="s">
        <v>138</v>
      </c>
      <c r="B30" s="59" t="s">
        <v>54</v>
      </c>
      <c r="C30" s="51" t="s">
        <v>23</v>
      </c>
      <c r="D30" s="41" t="s">
        <v>27</v>
      </c>
      <c r="E30" s="51"/>
      <c r="F30" s="60" t="s">
        <v>52</v>
      </c>
      <c r="G30" s="51" t="s">
        <v>119</v>
      </c>
      <c r="H30" s="53">
        <v>200000</v>
      </c>
      <c r="I30" s="53">
        <f>H30</f>
        <v>200000</v>
      </c>
      <c r="J30" s="53">
        <f>32000+10000</f>
        <v>42000</v>
      </c>
      <c r="K30" s="53">
        <f>J30</f>
        <v>42000</v>
      </c>
      <c r="L30" s="53">
        <v>5000</v>
      </c>
      <c r="M30" s="53">
        <v>5000</v>
      </c>
      <c r="N30" s="53">
        <f>32000+10000</f>
        <v>42000</v>
      </c>
      <c r="O30" s="53">
        <f>32000+10000</f>
        <v>42000</v>
      </c>
      <c r="P30" s="53">
        <f>32000+10000</f>
        <v>42000</v>
      </c>
      <c r="Q30" s="53">
        <f>32000+10000</f>
        <v>42000</v>
      </c>
      <c r="R30" s="53">
        <v>200000</v>
      </c>
      <c r="S30" s="53"/>
      <c r="T30" s="54"/>
      <c r="U30" s="53">
        <f>Q30</f>
        <v>42000</v>
      </c>
      <c r="V30" s="53">
        <f>R30*0.5-U30</f>
        <v>58000</v>
      </c>
      <c r="W30" s="54"/>
      <c r="X30" s="54"/>
      <c r="Y30" s="41"/>
    </row>
    <row r="31" spans="1:25" s="37" customFormat="1" ht="56.25">
      <c r="A31" s="49" t="s">
        <v>164</v>
      </c>
      <c r="B31" s="59" t="s">
        <v>55</v>
      </c>
      <c r="C31" s="51" t="s">
        <v>23</v>
      </c>
      <c r="D31" s="60" t="s">
        <v>31</v>
      </c>
      <c r="E31" s="51"/>
      <c r="F31" s="60" t="s">
        <v>52</v>
      </c>
      <c r="G31" s="51" t="s">
        <v>104</v>
      </c>
      <c r="H31" s="53">
        <v>180000</v>
      </c>
      <c r="I31" s="53">
        <f>H31</f>
        <v>180000</v>
      </c>
      <c r="J31" s="53">
        <f>28800+10000</f>
        <v>38800</v>
      </c>
      <c r="K31" s="53">
        <f>J31</f>
        <v>38800</v>
      </c>
      <c r="L31" s="53">
        <v>28500</v>
      </c>
      <c r="M31" s="53">
        <v>28500</v>
      </c>
      <c r="N31" s="53">
        <f>28800+10000</f>
        <v>38800</v>
      </c>
      <c r="O31" s="53">
        <f>N31</f>
        <v>38800</v>
      </c>
      <c r="P31" s="53">
        <f>28800+10000</f>
        <v>38800</v>
      </c>
      <c r="Q31" s="53">
        <f>P31</f>
        <v>38800</v>
      </c>
      <c r="R31" s="53">
        <v>180000</v>
      </c>
      <c r="S31" s="53"/>
      <c r="T31" s="54"/>
      <c r="U31" s="53">
        <f t="shared" si="5"/>
        <v>38800</v>
      </c>
      <c r="V31" s="53">
        <f>R31*0.5-U31</f>
        <v>51200</v>
      </c>
      <c r="W31" s="54"/>
      <c r="X31" s="54"/>
      <c r="Y31" s="41"/>
    </row>
    <row r="32" spans="1:26" s="48" customFormat="1" ht="37.5">
      <c r="A32" s="90" t="s">
        <v>165</v>
      </c>
      <c r="B32" s="59" t="s">
        <v>56</v>
      </c>
      <c r="C32" s="51" t="s">
        <v>23</v>
      </c>
      <c r="D32" s="69" t="s">
        <v>35</v>
      </c>
      <c r="E32" s="51"/>
      <c r="F32" s="60" t="s">
        <v>52</v>
      </c>
      <c r="G32" s="51" t="s">
        <v>105</v>
      </c>
      <c r="H32" s="53">
        <f>110000+30000</f>
        <v>140000</v>
      </c>
      <c r="I32" s="53">
        <f>H32</f>
        <v>140000</v>
      </c>
      <c r="J32" s="53">
        <v>29400</v>
      </c>
      <c r="K32" s="53">
        <f>J32</f>
        <v>29400</v>
      </c>
      <c r="L32" s="53">
        <v>22400</v>
      </c>
      <c r="M32" s="53">
        <v>22400</v>
      </c>
      <c r="N32" s="53">
        <f>22400+7000</f>
        <v>29400</v>
      </c>
      <c r="O32" s="53">
        <f>N32</f>
        <v>29400</v>
      </c>
      <c r="P32" s="53">
        <f>22400+7000</f>
        <v>29400</v>
      </c>
      <c r="Q32" s="53">
        <f>P32</f>
        <v>29400</v>
      </c>
      <c r="R32" s="53">
        <f>110000+30000</f>
        <v>140000</v>
      </c>
      <c r="S32" s="53"/>
      <c r="T32" s="47"/>
      <c r="U32" s="53">
        <f t="shared" si="5"/>
        <v>29400</v>
      </c>
      <c r="V32" s="53">
        <f>R32*0.5-U32</f>
        <v>40600</v>
      </c>
      <c r="W32" s="47"/>
      <c r="X32" s="47"/>
      <c r="Y32" s="41"/>
      <c r="Z32" s="37"/>
    </row>
    <row r="33" spans="1:25" s="37" customFormat="1" ht="56.25">
      <c r="A33" s="49" t="s">
        <v>166</v>
      </c>
      <c r="B33" s="59" t="s">
        <v>57</v>
      </c>
      <c r="C33" s="51" t="s">
        <v>23</v>
      </c>
      <c r="D33" s="41" t="s">
        <v>28</v>
      </c>
      <c r="E33" s="51"/>
      <c r="F33" s="60" t="s">
        <v>52</v>
      </c>
      <c r="G33" s="51" t="s">
        <v>112</v>
      </c>
      <c r="H33" s="53">
        <v>110000</v>
      </c>
      <c r="I33" s="53">
        <v>110000</v>
      </c>
      <c r="J33" s="53">
        <v>17600</v>
      </c>
      <c r="K33" s="53">
        <v>17600</v>
      </c>
      <c r="L33" s="53">
        <v>15840</v>
      </c>
      <c r="M33" s="53">
        <f>L33</f>
        <v>15840</v>
      </c>
      <c r="N33" s="53">
        <v>17600</v>
      </c>
      <c r="O33" s="53">
        <v>17600</v>
      </c>
      <c r="P33" s="53">
        <v>17600</v>
      </c>
      <c r="Q33" s="55">
        <f>P33</f>
        <v>17600</v>
      </c>
      <c r="R33" s="53">
        <v>110000</v>
      </c>
      <c r="S33" s="53"/>
      <c r="T33" s="54"/>
      <c r="U33" s="53">
        <f t="shared" si="5"/>
        <v>17600</v>
      </c>
      <c r="V33" s="53">
        <f>R33*0.5-U33</f>
        <v>37400</v>
      </c>
      <c r="W33" s="54"/>
      <c r="X33" s="54"/>
      <c r="Y33" s="41"/>
    </row>
    <row r="34" spans="1:25" s="37" customFormat="1" ht="75">
      <c r="A34" s="90" t="s">
        <v>167</v>
      </c>
      <c r="B34" s="97" t="s">
        <v>58</v>
      </c>
      <c r="C34" s="51" t="s">
        <v>23</v>
      </c>
      <c r="D34" s="69" t="s">
        <v>32</v>
      </c>
      <c r="E34" s="51"/>
      <c r="F34" s="60" t="s">
        <v>52</v>
      </c>
      <c r="G34" s="51" t="s">
        <v>92</v>
      </c>
      <c r="H34" s="53">
        <f>100000+10000+20000</f>
        <v>130000</v>
      </c>
      <c r="I34" s="53">
        <v>110000</v>
      </c>
      <c r="J34" s="53">
        <v>17600</v>
      </c>
      <c r="K34" s="53">
        <v>17600</v>
      </c>
      <c r="L34" s="53">
        <v>12672</v>
      </c>
      <c r="M34" s="53">
        <v>12672</v>
      </c>
      <c r="N34" s="53">
        <v>17600</v>
      </c>
      <c r="O34" s="53">
        <v>17600</v>
      </c>
      <c r="P34" s="53">
        <v>17600</v>
      </c>
      <c r="Q34" s="53">
        <v>17600</v>
      </c>
      <c r="R34" s="53">
        <f>100000+10000+20000</f>
        <v>130000</v>
      </c>
      <c r="S34" s="53"/>
      <c r="T34" s="54"/>
      <c r="U34" s="53">
        <f t="shared" si="5"/>
        <v>17600</v>
      </c>
      <c r="V34" s="53">
        <f>I34*0.5-Q34</f>
        <v>37400</v>
      </c>
      <c r="W34" s="54"/>
      <c r="X34" s="54"/>
      <c r="Y34" s="41"/>
    </row>
    <row r="35" spans="1:25" s="37" customFormat="1" ht="75">
      <c r="A35" s="49" t="s">
        <v>168</v>
      </c>
      <c r="B35" s="79" t="s">
        <v>64</v>
      </c>
      <c r="C35" s="51" t="s">
        <v>23</v>
      </c>
      <c r="D35" s="41" t="s">
        <v>32</v>
      </c>
      <c r="E35" s="51"/>
      <c r="F35" s="60" t="s">
        <v>52</v>
      </c>
      <c r="G35" s="51" t="s">
        <v>93</v>
      </c>
      <c r="H35" s="98">
        <f>90000+10000</f>
        <v>100000</v>
      </c>
      <c r="I35" s="53">
        <f>H35</f>
        <v>100000</v>
      </c>
      <c r="J35" s="53">
        <f>16000+25000</f>
        <v>41000</v>
      </c>
      <c r="K35" s="53">
        <f>J35</f>
        <v>41000</v>
      </c>
      <c r="L35" s="53">
        <v>11520</v>
      </c>
      <c r="M35" s="53">
        <v>11520</v>
      </c>
      <c r="N35" s="53">
        <v>41000</v>
      </c>
      <c r="O35" s="53">
        <v>41000</v>
      </c>
      <c r="P35" s="53">
        <v>16000</v>
      </c>
      <c r="Q35" s="53">
        <v>16000</v>
      </c>
      <c r="R35" s="98">
        <f>90000+10000</f>
        <v>100000</v>
      </c>
      <c r="S35" s="53"/>
      <c r="T35" s="54"/>
      <c r="U35" s="53">
        <v>41000</v>
      </c>
      <c r="V35" s="53">
        <f>(R35-U35)/3</f>
        <v>19666.666666666668</v>
      </c>
      <c r="W35" s="54"/>
      <c r="X35" s="54"/>
      <c r="Y35" s="41">
        <f>R35*0.5-U35</f>
        <v>9000</v>
      </c>
    </row>
    <row r="36" spans="1:25" s="37" customFormat="1" ht="75">
      <c r="A36" s="90" t="s">
        <v>169</v>
      </c>
      <c r="B36" s="59" t="s">
        <v>122</v>
      </c>
      <c r="C36" s="51" t="s">
        <v>23</v>
      </c>
      <c r="D36" s="41" t="s">
        <v>65</v>
      </c>
      <c r="E36" s="51"/>
      <c r="F36" s="60" t="s">
        <v>52</v>
      </c>
      <c r="G36" s="51" t="s">
        <v>118</v>
      </c>
      <c r="H36" s="53">
        <f>100000+20000+30000</f>
        <v>150000</v>
      </c>
      <c r="I36" s="53">
        <f>H36</f>
        <v>150000</v>
      </c>
      <c r="J36" s="53">
        <f>24000+25000</f>
        <v>49000</v>
      </c>
      <c r="K36" s="53">
        <f>J36</f>
        <v>49000</v>
      </c>
      <c r="L36" s="53">
        <v>40000</v>
      </c>
      <c r="M36" s="53">
        <v>40000</v>
      </c>
      <c r="N36" s="53">
        <f>24000+25000</f>
        <v>49000</v>
      </c>
      <c r="O36" s="53">
        <f>N36</f>
        <v>49000</v>
      </c>
      <c r="P36" s="53">
        <f>24000+25000</f>
        <v>49000</v>
      </c>
      <c r="Q36" s="53">
        <f>P36</f>
        <v>49000</v>
      </c>
      <c r="R36" s="53">
        <f>100000+20000+30000</f>
        <v>150000</v>
      </c>
      <c r="S36" s="53"/>
      <c r="T36" s="54"/>
      <c r="U36" s="53">
        <f t="shared" si="5"/>
        <v>49000</v>
      </c>
      <c r="V36" s="53">
        <f>R36*0.5-U36</f>
        <v>26000</v>
      </c>
      <c r="W36" s="54"/>
      <c r="X36" s="54"/>
      <c r="Y36" s="41"/>
    </row>
    <row r="37" spans="1:25" s="37" customFormat="1" ht="56.25">
      <c r="A37" s="49" t="s">
        <v>170</v>
      </c>
      <c r="B37" s="59" t="s">
        <v>136</v>
      </c>
      <c r="C37" s="51" t="s">
        <v>23</v>
      </c>
      <c r="D37" s="41" t="s">
        <v>45</v>
      </c>
      <c r="E37" s="51"/>
      <c r="F37" s="60" t="s">
        <v>52</v>
      </c>
      <c r="G37" s="51" t="s">
        <v>137</v>
      </c>
      <c r="H37" s="53">
        <v>157307</v>
      </c>
      <c r="I37" s="53">
        <v>157307</v>
      </c>
      <c r="J37" s="53">
        <v>25216</v>
      </c>
      <c r="K37" s="53">
        <v>25216</v>
      </c>
      <c r="L37" s="53">
        <v>226000</v>
      </c>
      <c r="M37" s="53">
        <v>22600</v>
      </c>
      <c r="N37" s="53">
        <v>25216</v>
      </c>
      <c r="O37" s="53">
        <v>25216</v>
      </c>
      <c r="P37" s="53">
        <v>25216</v>
      </c>
      <c r="Q37" s="53">
        <v>25216</v>
      </c>
      <c r="R37" s="53">
        <v>157307</v>
      </c>
      <c r="S37" s="53"/>
      <c r="T37" s="54"/>
      <c r="U37" s="53">
        <v>25216</v>
      </c>
      <c r="V37" s="53">
        <f>R37*0.5-U37</f>
        <v>53437.5</v>
      </c>
      <c r="W37" s="54"/>
      <c r="X37" s="54"/>
      <c r="Y37" s="41"/>
    </row>
    <row r="38" spans="1:26" s="42" customFormat="1" ht="75">
      <c r="A38" s="82" t="s">
        <v>23</v>
      </c>
      <c r="B38" s="40" t="s">
        <v>77</v>
      </c>
      <c r="C38" s="35"/>
      <c r="D38" s="41"/>
      <c r="E38" s="41"/>
      <c r="F38" s="41"/>
      <c r="G38" s="41"/>
      <c r="H38" s="58">
        <f>SUBTOTAL(109,H39:H51)</f>
        <v>350000</v>
      </c>
      <c r="I38" s="58">
        <f aca="true" t="shared" si="6" ref="I38:V38">SUBTOTAL(109,I39:I51)</f>
        <v>350000</v>
      </c>
      <c r="J38" s="58">
        <f t="shared" si="6"/>
        <v>93200</v>
      </c>
      <c r="K38" s="58">
        <f t="shared" si="6"/>
        <v>93200</v>
      </c>
      <c r="L38" s="58">
        <f t="shared" si="6"/>
        <v>63459</v>
      </c>
      <c r="M38" s="58">
        <f t="shared" si="6"/>
        <v>63459</v>
      </c>
      <c r="N38" s="58">
        <f t="shared" si="6"/>
        <v>113200</v>
      </c>
      <c r="O38" s="58">
        <f t="shared" si="6"/>
        <v>113200</v>
      </c>
      <c r="P38" s="58">
        <f t="shared" si="6"/>
        <v>153200</v>
      </c>
      <c r="Q38" s="58">
        <f t="shared" si="6"/>
        <v>153200</v>
      </c>
      <c r="R38" s="58">
        <f t="shared" si="6"/>
        <v>310000</v>
      </c>
      <c r="S38" s="58">
        <f t="shared" si="6"/>
        <v>0</v>
      </c>
      <c r="T38" s="58">
        <f t="shared" si="6"/>
        <v>0</v>
      </c>
      <c r="U38" s="58">
        <f t="shared" si="6"/>
        <v>191400</v>
      </c>
      <c r="V38" s="58">
        <f t="shared" si="6"/>
        <v>105400</v>
      </c>
      <c r="W38" s="41"/>
      <c r="X38" s="41"/>
      <c r="Y38" s="41"/>
      <c r="Z38" s="37"/>
    </row>
    <row r="39" spans="1:26" s="42" customFormat="1" ht="40.5" customHeight="1">
      <c r="A39" s="39" t="s">
        <v>26</v>
      </c>
      <c r="B39" s="40" t="s">
        <v>25</v>
      </c>
      <c r="C39" s="35"/>
      <c r="D39" s="41"/>
      <c r="E39" s="41"/>
      <c r="F39" s="41"/>
      <c r="G39" s="41"/>
      <c r="H39" s="83"/>
      <c r="I39" s="41"/>
      <c r="J39" s="41"/>
      <c r="K39" s="41"/>
      <c r="L39" s="53"/>
      <c r="M39" s="53"/>
      <c r="N39" s="41"/>
      <c r="O39" s="41"/>
      <c r="P39" s="41"/>
      <c r="Q39" s="41"/>
      <c r="R39" s="41"/>
      <c r="S39" s="41"/>
      <c r="T39" s="41"/>
      <c r="U39" s="53"/>
      <c r="V39" s="41"/>
      <c r="W39" s="41"/>
      <c r="X39" s="41"/>
      <c r="Y39" s="41"/>
      <c r="Z39" s="37"/>
    </row>
    <row r="40" spans="1:25" s="37" customFormat="1" ht="37.5">
      <c r="A40" s="33" t="s">
        <v>21</v>
      </c>
      <c r="B40" s="43" t="s">
        <v>216</v>
      </c>
      <c r="C40" s="35"/>
      <c r="D40" s="51"/>
      <c r="E40" s="35"/>
      <c r="F40" s="51"/>
      <c r="G40" s="84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54"/>
      <c r="X40" s="54"/>
      <c r="Y40" s="41"/>
    </row>
    <row r="41" spans="1:25" s="37" customFormat="1" ht="19.5">
      <c r="A41" s="33"/>
      <c r="B41" s="45" t="s">
        <v>12</v>
      </c>
      <c r="C41" s="46"/>
      <c r="D41" s="51"/>
      <c r="E41" s="35"/>
      <c r="F41" s="51"/>
      <c r="G41" s="84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4"/>
      <c r="W41" s="54"/>
      <c r="X41" s="54"/>
      <c r="Y41" s="41"/>
    </row>
    <row r="42" spans="1:26" s="37" customFormat="1" ht="37.5">
      <c r="A42" s="49" t="s">
        <v>8</v>
      </c>
      <c r="B42" s="97" t="s">
        <v>39</v>
      </c>
      <c r="C42" s="51" t="s">
        <v>23</v>
      </c>
      <c r="D42" s="69" t="s">
        <v>27</v>
      </c>
      <c r="E42" s="88"/>
      <c r="F42" s="51" t="s">
        <v>38</v>
      </c>
      <c r="G42" s="52" t="s">
        <v>40</v>
      </c>
      <c r="H42" s="53">
        <v>100000</v>
      </c>
      <c r="I42" s="53">
        <v>100000</v>
      </c>
      <c r="J42" s="98">
        <v>15000</v>
      </c>
      <c r="K42" s="98">
        <v>15000</v>
      </c>
      <c r="L42" s="98">
        <v>10000</v>
      </c>
      <c r="M42" s="98">
        <v>10000</v>
      </c>
      <c r="N42" s="98">
        <v>35000</v>
      </c>
      <c r="O42" s="98">
        <v>35000</v>
      </c>
      <c r="P42" s="98">
        <v>75000</v>
      </c>
      <c r="Q42" s="98">
        <v>75000</v>
      </c>
      <c r="R42" s="53">
        <v>60000</v>
      </c>
      <c r="S42" s="53"/>
      <c r="T42" s="98"/>
      <c r="U42" s="53">
        <v>35000</v>
      </c>
      <c r="V42" s="98">
        <v>25000</v>
      </c>
      <c r="W42" s="54"/>
      <c r="X42" s="54"/>
      <c r="Y42" s="41"/>
      <c r="Z42" s="89"/>
    </row>
    <row r="43" spans="1:25" s="37" customFormat="1" ht="37.5">
      <c r="A43" s="33" t="s">
        <v>22</v>
      </c>
      <c r="B43" s="43" t="s">
        <v>215</v>
      </c>
      <c r="C43" s="35"/>
      <c r="D43" s="51"/>
      <c r="E43" s="51"/>
      <c r="F43" s="51"/>
      <c r="G43" s="51"/>
      <c r="H43" s="54"/>
      <c r="I43" s="54"/>
      <c r="J43" s="54"/>
      <c r="K43" s="54"/>
      <c r="L43" s="53"/>
      <c r="M43" s="53"/>
      <c r="N43" s="54"/>
      <c r="O43" s="54"/>
      <c r="P43" s="54"/>
      <c r="Q43" s="54"/>
      <c r="R43" s="54"/>
      <c r="S43" s="54"/>
      <c r="T43" s="54"/>
      <c r="U43" s="53"/>
      <c r="V43" s="54"/>
      <c r="W43" s="54"/>
      <c r="X43" s="54"/>
      <c r="Y43" s="41"/>
    </row>
    <row r="44" spans="1:26" s="48" customFormat="1" ht="42.75" customHeight="1">
      <c r="A44" s="49" t="s">
        <v>8</v>
      </c>
      <c r="B44" s="81" t="s">
        <v>60</v>
      </c>
      <c r="C44" s="51" t="s">
        <v>23</v>
      </c>
      <c r="D44" s="69" t="s">
        <v>29</v>
      </c>
      <c r="E44" s="51"/>
      <c r="F44" s="60" t="s">
        <v>52</v>
      </c>
      <c r="G44" s="51"/>
      <c r="H44" s="53">
        <f>SUBTOTAL(109,H45:H51)</f>
        <v>250000</v>
      </c>
      <c r="I44" s="53">
        <f aca="true" t="shared" si="7" ref="I44:V44">SUBTOTAL(109,I45:I51)</f>
        <v>250000</v>
      </c>
      <c r="J44" s="87">
        <f t="shared" si="7"/>
        <v>78200</v>
      </c>
      <c r="K44" s="87">
        <f t="shared" si="7"/>
        <v>78200</v>
      </c>
      <c r="L44" s="53">
        <f t="shared" si="7"/>
        <v>53459</v>
      </c>
      <c r="M44" s="53">
        <f t="shared" si="7"/>
        <v>53459</v>
      </c>
      <c r="N44" s="87">
        <f t="shared" si="7"/>
        <v>78200</v>
      </c>
      <c r="O44" s="87">
        <f t="shared" si="7"/>
        <v>78200</v>
      </c>
      <c r="P44" s="87">
        <f t="shared" si="7"/>
        <v>78200</v>
      </c>
      <c r="Q44" s="87">
        <f t="shared" si="7"/>
        <v>78200</v>
      </c>
      <c r="R44" s="87">
        <f t="shared" si="7"/>
        <v>250000</v>
      </c>
      <c r="S44" s="87"/>
      <c r="T44" s="87"/>
      <c r="U44" s="53">
        <f t="shared" si="5"/>
        <v>78200</v>
      </c>
      <c r="V44" s="53">
        <f t="shared" si="7"/>
        <v>80400</v>
      </c>
      <c r="W44" s="47"/>
      <c r="X44" s="47"/>
      <c r="Y44" s="41"/>
      <c r="Z44" s="89"/>
    </row>
    <row r="45" spans="1:26" ht="75">
      <c r="A45" s="93" t="s">
        <v>81</v>
      </c>
      <c r="B45" s="94" t="s">
        <v>84</v>
      </c>
      <c r="C45" s="28" t="s">
        <v>67</v>
      </c>
      <c r="D45" s="28" t="s">
        <v>30</v>
      </c>
      <c r="E45" s="15"/>
      <c r="F45" s="26" t="s">
        <v>52</v>
      </c>
      <c r="G45" s="15" t="s">
        <v>120</v>
      </c>
      <c r="H45" s="27">
        <v>85000</v>
      </c>
      <c r="I45" s="27">
        <v>85000</v>
      </c>
      <c r="J45" s="27">
        <v>22700</v>
      </c>
      <c r="K45" s="27">
        <v>22700</v>
      </c>
      <c r="L45" s="27">
        <v>6200</v>
      </c>
      <c r="M45" s="27">
        <v>6200</v>
      </c>
      <c r="N45" s="27">
        <v>22700</v>
      </c>
      <c r="O45" s="27">
        <v>22700</v>
      </c>
      <c r="P45" s="27">
        <v>22700</v>
      </c>
      <c r="Q45" s="27">
        <v>22700</v>
      </c>
      <c r="R45" s="27">
        <v>85000</v>
      </c>
      <c r="S45" s="27"/>
      <c r="T45" s="16"/>
      <c r="U45" s="27">
        <f t="shared" si="5"/>
        <v>22700</v>
      </c>
      <c r="V45" s="53">
        <f>R45*0.5-U45</f>
        <v>19800</v>
      </c>
      <c r="W45" s="16"/>
      <c r="X45" s="16"/>
      <c r="Y45" s="6"/>
      <c r="Z45" s="95"/>
    </row>
    <row r="46" spans="1:25" s="37" customFormat="1" ht="56.25">
      <c r="A46" s="80" t="s">
        <v>81</v>
      </c>
      <c r="B46" s="81" t="s">
        <v>85</v>
      </c>
      <c r="C46" s="69"/>
      <c r="D46" s="69" t="s">
        <v>28</v>
      </c>
      <c r="E46" s="51"/>
      <c r="F46" s="60" t="s">
        <v>102</v>
      </c>
      <c r="G46" s="51" t="s">
        <v>111</v>
      </c>
      <c r="H46" s="53">
        <v>30000</v>
      </c>
      <c r="I46" s="53">
        <v>30000</v>
      </c>
      <c r="J46" s="53">
        <v>10000</v>
      </c>
      <c r="K46" s="53">
        <v>10000</v>
      </c>
      <c r="L46" s="53">
        <v>8600</v>
      </c>
      <c r="M46" s="53">
        <v>8600</v>
      </c>
      <c r="N46" s="53">
        <v>10000</v>
      </c>
      <c r="O46" s="53">
        <v>10000</v>
      </c>
      <c r="P46" s="53">
        <v>10000</v>
      </c>
      <c r="Q46" s="53">
        <v>10000</v>
      </c>
      <c r="R46" s="53">
        <v>30000</v>
      </c>
      <c r="S46" s="53"/>
      <c r="T46" s="54"/>
      <c r="U46" s="53">
        <f t="shared" si="5"/>
        <v>10000</v>
      </c>
      <c r="V46" s="53">
        <f>R46*0.7-U46</f>
        <v>11000</v>
      </c>
      <c r="W46" s="54"/>
      <c r="X46" s="54"/>
      <c r="Y46" s="41"/>
    </row>
    <row r="47" spans="1:26" s="48" customFormat="1" ht="56.25">
      <c r="A47" s="80" t="s">
        <v>81</v>
      </c>
      <c r="B47" s="81" t="s">
        <v>86</v>
      </c>
      <c r="C47" s="69"/>
      <c r="D47" s="69" t="s">
        <v>32</v>
      </c>
      <c r="E47" s="51"/>
      <c r="F47" s="60" t="s">
        <v>102</v>
      </c>
      <c r="G47" s="51" t="s">
        <v>121</v>
      </c>
      <c r="H47" s="53">
        <v>25000</v>
      </c>
      <c r="I47" s="53">
        <v>25000</v>
      </c>
      <c r="J47" s="53">
        <v>8500</v>
      </c>
      <c r="K47" s="53">
        <v>8500</v>
      </c>
      <c r="L47" s="53">
        <v>6120</v>
      </c>
      <c r="M47" s="53">
        <v>6120</v>
      </c>
      <c r="N47" s="53">
        <v>8500</v>
      </c>
      <c r="O47" s="53">
        <v>8500</v>
      </c>
      <c r="P47" s="53">
        <v>8500</v>
      </c>
      <c r="Q47" s="53">
        <v>8500</v>
      </c>
      <c r="R47" s="53">
        <v>25000</v>
      </c>
      <c r="S47" s="53"/>
      <c r="T47" s="47"/>
      <c r="U47" s="53">
        <f t="shared" si="5"/>
        <v>8500</v>
      </c>
      <c r="V47" s="53">
        <f>R47*0.7-U47</f>
        <v>9000</v>
      </c>
      <c r="W47" s="47"/>
      <c r="X47" s="47"/>
      <c r="Y47" s="41"/>
      <c r="Z47" s="37"/>
    </row>
    <row r="48" spans="1:25" s="37" customFormat="1" ht="75">
      <c r="A48" s="80" t="s">
        <v>81</v>
      </c>
      <c r="B48" s="81" t="s">
        <v>87</v>
      </c>
      <c r="C48" s="69"/>
      <c r="D48" s="69" t="s">
        <v>31</v>
      </c>
      <c r="E48" s="51"/>
      <c r="F48" s="60" t="s">
        <v>102</v>
      </c>
      <c r="G48" s="51" t="s">
        <v>117</v>
      </c>
      <c r="H48" s="53">
        <v>21000</v>
      </c>
      <c r="I48" s="53">
        <v>21000</v>
      </c>
      <c r="J48" s="53">
        <v>7300</v>
      </c>
      <c r="K48" s="53">
        <v>7300</v>
      </c>
      <c r="L48" s="53">
        <v>6500</v>
      </c>
      <c r="M48" s="53">
        <v>6500</v>
      </c>
      <c r="N48" s="53">
        <v>7300</v>
      </c>
      <c r="O48" s="53">
        <v>7300</v>
      </c>
      <c r="P48" s="53">
        <v>7300</v>
      </c>
      <c r="Q48" s="53">
        <v>7300</v>
      </c>
      <c r="R48" s="53">
        <v>21000</v>
      </c>
      <c r="S48" s="53"/>
      <c r="T48" s="54"/>
      <c r="U48" s="53">
        <f t="shared" si="5"/>
        <v>7300</v>
      </c>
      <c r="V48" s="53">
        <v>7000</v>
      </c>
      <c r="W48" s="54"/>
      <c r="X48" s="54"/>
      <c r="Y48" s="41"/>
    </row>
    <row r="49" spans="1:25" s="37" customFormat="1" ht="56.25">
      <c r="A49" s="80" t="s">
        <v>81</v>
      </c>
      <c r="B49" s="81" t="s">
        <v>88</v>
      </c>
      <c r="C49" s="69"/>
      <c r="D49" s="69" t="s">
        <v>31</v>
      </c>
      <c r="E49" s="51"/>
      <c r="F49" s="60" t="s">
        <v>102</v>
      </c>
      <c r="G49" s="51" t="s">
        <v>116</v>
      </c>
      <c r="H49" s="53">
        <v>30000</v>
      </c>
      <c r="I49" s="53">
        <v>30000</v>
      </c>
      <c r="J49" s="53">
        <v>10000</v>
      </c>
      <c r="K49" s="53">
        <v>10000</v>
      </c>
      <c r="L49" s="53">
        <v>8339</v>
      </c>
      <c r="M49" s="53">
        <v>8339</v>
      </c>
      <c r="N49" s="53">
        <v>10000</v>
      </c>
      <c r="O49" s="53">
        <v>10000</v>
      </c>
      <c r="P49" s="53">
        <v>10000</v>
      </c>
      <c r="Q49" s="53">
        <v>10000</v>
      </c>
      <c r="R49" s="53">
        <v>30000</v>
      </c>
      <c r="S49" s="53"/>
      <c r="T49" s="54"/>
      <c r="U49" s="53">
        <f t="shared" si="5"/>
        <v>10000</v>
      </c>
      <c r="V49" s="53">
        <v>12000</v>
      </c>
      <c r="W49" s="54"/>
      <c r="X49" s="54"/>
      <c r="Y49" s="41">
        <v>10000</v>
      </c>
    </row>
    <row r="50" spans="1:26" s="48" customFormat="1" ht="56.25">
      <c r="A50" s="80" t="s">
        <v>81</v>
      </c>
      <c r="B50" s="81" t="s">
        <v>89</v>
      </c>
      <c r="C50" s="69"/>
      <c r="D50" s="69" t="s">
        <v>45</v>
      </c>
      <c r="E50" s="51"/>
      <c r="F50" s="60" t="s">
        <v>102</v>
      </c>
      <c r="G50" s="51" t="s">
        <v>114</v>
      </c>
      <c r="H50" s="53">
        <v>30000</v>
      </c>
      <c r="I50" s="53">
        <v>30000</v>
      </c>
      <c r="J50" s="53">
        <v>10000</v>
      </c>
      <c r="K50" s="53">
        <v>10000</v>
      </c>
      <c r="L50" s="70">
        <v>8000</v>
      </c>
      <c r="M50" s="70">
        <v>8000</v>
      </c>
      <c r="N50" s="53">
        <v>10000</v>
      </c>
      <c r="O50" s="53">
        <v>10000</v>
      </c>
      <c r="P50" s="53">
        <v>10000</v>
      </c>
      <c r="Q50" s="53">
        <v>10000</v>
      </c>
      <c r="R50" s="53">
        <v>30000</v>
      </c>
      <c r="S50" s="53"/>
      <c r="T50" s="47"/>
      <c r="U50" s="53">
        <f t="shared" si="5"/>
        <v>10000</v>
      </c>
      <c r="V50" s="53">
        <f>R50*0.7-U50</f>
        <v>11000</v>
      </c>
      <c r="W50" s="47"/>
      <c r="X50" s="47"/>
      <c r="Y50" s="41"/>
      <c r="Z50" s="37"/>
    </row>
    <row r="51" spans="1:25" s="37" customFormat="1" ht="75">
      <c r="A51" s="80" t="s">
        <v>81</v>
      </c>
      <c r="B51" s="81" t="s">
        <v>90</v>
      </c>
      <c r="C51" s="69"/>
      <c r="D51" s="69" t="s">
        <v>35</v>
      </c>
      <c r="E51" s="51"/>
      <c r="F51" s="60" t="s">
        <v>102</v>
      </c>
      <c r="G51" s="51" t="s">
        <v>113</v>
      </c>
      <c r="H51" s="53">
        <v>29000</v>
      </c>
      <c r="I51" s="53">
        <v>29000</v>
      </c>
      <c r="J51" s="53">
        <v>9700</v>
      </c>
      <c r="K51" s="53">
        <v>9700</v>
      </c>
      <c r="L51" s="70">
        <v>9700</v>
      </c>
      <c r="M51" s="70">
        <v>9700</v>
      </c>
      <c r="N51" s="53">
        <v>9700</v>
      </c>
      <c r="O51" s="53">
        <v>9700</v>
      </c>
      <c r="P51" s="53">
        <v>9700</v>
      </c>
      <c r="Q51" s="53">
        <v>9700</v>
      </c>
      <c r="R51" s="53">
        <v>29000</v>
      </c>
      <c r="S51" s="53"/>
      <c r="T51" s="54"/>
      <c r="U51" s="53">
        <f t="shared" si="5"/>
        <v>9700</v>
      </c>
      <c r="V51" s="53">
        <f>R51*0.7-U51</f>
        <v>10600</v>
      </c>
      <c r="W51" s="54"/>
      <c r="X51" s="54"/>
      <c r="Y51" s="41"/>
    </row>
    <row r="52" spans="1:26" s="38" customFormat="1" ht="18.75">
      <c r="A52" s="33" t="s">
        <v>67</v>
      </c>
      <c r="B52" s="34" t="s">
        <v>78</v>
      </c>
      <c r="C52" s="67"/>
      <c r="D52" s="35"/>
      <c r="E52" s="35"/>
      <c r="F52" s="35"/>
      <c r="G52" s="35"/>
      <c r="H52" s="56">
        <f>SUBTOTAL(109,H53:H56)</f>
        <v>35835</v>
      </c>
      <c r="I52" s="56">
        <f aca="true" t="shared" si="8" ref="I52:V52">SUBTOTAL(109,I53:I56)</f>
        <v>35835</v>
      </c>
      <c r="J52" s="56">
        <f t="shared" si="8"/>
        <v>8000</v>
      </c>
      <c r="K52" s="56">
        <f t="shared" si="8"/>
        <v>8000</v>
      </c>
      <c r="L52" s="70">
        <f t="shared" si="8"/>
        <v>1000</v>
      </c>
      <c r="M52" s="70">
        <f t="shared" si="8"/>
        <v>1000</v>
      </c>
      <c r="N52" s="56">
        <f t="shared" si="8"/>
        <v>8000</v>
      </c>
      <c r="O52" s="56">
        <f t="shared" si="8"/>
        <v>8000</v>
      </c>
      <c r="P52" s="56">
        <f t="shared" si="8"/>
        <v>8000</v>
      </c>
      <c r="Q52" s="56">
        <f t="shared" si="8"/>
        <v>8000</v>
      </c>
      <c r="R52" s="56">
        <f t="shared" si="8"/>
        <v>35835</v>
      </c>
      <c r="S52" s="56">
        <f t="shared" si="8"/>
        <v>0</v>
      </c>
      <c r="T52" s="56">
        <f t="shared" si="8"/>
        <v>0</v>
      </c>
      <c r="U52" s="56">
        <f t="shared" si="8"/>
        <v>8000</v>
      </c>
      <c r="V52" s="56">
        <f t="shared" si="8"/>
        <v>27835</v>
      </c>
      <c r="W52" s="56"/>
      <c r="X52" s="56"/>
      <c r="Y52" s="41"/>
      <c r="Z52" s="37"/>
    </row>
    <row r="53" spans="1:26" s="42" customFormat="1" ht="18.75">
      <c r="A53" s="39" t="s">
        <v>26</v>
      </c>
      <c r="B53" s="40" t="s">
        <v>25</v>
      </c>
      <c r="C53" s="35"/>
      <c r="D53" s="41"/>
      <c r="E53" s="41"/>
      <c r="F53" s="41"/>
      <c r="G53" s="41"/>
      <c r="H53" s="41"/>
      <c r="I53" s="41"/>
      <c r="J53" s="41"/>
      <c r="K53" s="41"/>
      <c r="L53" s="70"/>
      <c r="M53" s="70"/>
      <c r="N53" s="41"/>
      <c r="O53" s="41"/>
      <c r="P53" s="41"/>
      <c r="Q53" s="41"/>
      <c r="R53" s="41"/>
      <c r="S53" s="41"/>
      <c r="T53" s="41"/>
      <c r="U53" s="53"/>
      <c r="V53" s="41"/>
      <c r="W53" s="41"/>
      <c r="X53" s="41"/>
      <c r="Y53" s="41"/>
      <c r="Z53" s="37"/>
    </row>
    <row r="54" spans="1:26" s="38" customFormat="1" ht="37.5">
      <c r="A54" s="33" t="s">
        <v>21</v>
      </c>
      <c r="B54" s="43" t="s">
        <v>187</v>
      </c>
      <c r="C54" s="35"/>
      <c r="D54" s="35"/>
      <c r="E54" s="35"/>
      <c r="F54" s="35"/>
      <c r="G54" s="35"/>
      <c r="H54" s="36"/>
      <c r="I54" s="36"/>
      <c r="J54" s="36"/>
      <c r="K54" s="36"/>
      <c r="L54" s="70"/>
      <c r="M54" s="70"/>
      <c r="N54" s="36"/>
      <c r="O54" s="36"/>
      <c r="P54" s="36"/>
      <c r="Q54" s="36"/>
      <c r="R54" s="36"/>
      <c r="S54" s="36"/>
      <c r="T54" s="36"/>
      <c r="U54" s="53"/>
      <c r="V54" s="36"/>
      <c r="W54" s="36"/>
      <c r="X54" s="36"/>
      <c r="Y54" s="41"/>
      <c r="Z54" s="37"/>
    </row>
    <row r="55" spans="1:26" s="48" customFormat="1" ht="19.5">
      <c r="A55" s="44" t="s">
        <v>24</v>
      </c>
      <c r="B55" s="45" t="s">
        <v>12</v>
      </c>
      <c r="C55" s="46"/>
      <c r="D55" s="46"/>
      <c r="E55" s="46"/>
      <c r="F55" s="46"/>
      <c r="G55" s="46"/>
      <c r="H55" s="47"/>
      <c r="I55" s="47"/>
      <c r="J55" s="47"/>
      <c r="K55" s="47"/>
      <c r="L55" s="70"/>
      <c r="M55" s="70"/>
      <c r="N55" s="47"/>
      <c r="O55" s="47"/>
      <c r="P55" s="47"/>
      <c r="Q55" s="47"/>
      <c r="R55" s="47"/>
      <c r="S55" s="47"/>
      <c r="T55" s="47"/>
      <c r="U55" s="53"/>
      <c r="V55" s="47"/>
      <c r="W55" s="47"/>
      <c r="X55" s="47"/>
      <c r="Y55" s="41"/>
      <c r="Z55" s="37"/>
    </row>
    <row r="56" spans="1:25" s="37" customFormat="1" ht="106.5" customHeight="1">
      <c r="A56" s="49" t="s">
        <v>8</v>
      </c>
      <c r="B56" s="50" t="s">
        <v>37</v>
      </c>
      <c r="C56" s="51" t="s">
        <v>67</v>
      </c>
      <c r="D56" s="51" t="s">
        <v>35</v>
      </c>
      <c r="E56" s="51"/>
      <c r="F56" s="51" t="s">
        <v>38</v>
      </c>
      <c r="G56" s="52" t="s">
        <v>115</v>
      </c>
      <c r="H56" s="53">
        <v>35835</v>
      </c>
      <c r="I56" s="53">
        <f>H56</f>
        <v>35835</v>
      </c>
      <c r="J56" s="53">
        <v>8000</v>
      </c>
      <c r="K56" s="53">
        <v>8000</v>
      </c>
      <c r="L56" s="70">
        <v>1000</v>
      </c>
      <c r="M56" s="70">
        <v>1000</v>
      </c>
      <c r="N56" s="53">
        <v>8000</v>
      </c>
      <c r="O56" s="53">
        <v>8000</v>
      </c>
      <c r="P56" s="53">
        <v>8000</v>
      </c>
      <c r="Q56" s="53">
        <v>8000</v>
      </c>
      <c r="R56" s="53">
        <v>35835</v>
      </c>
      <c r="S56" s="53"/>
      <c r="T56" s="53"/>
      <c r="U56" s="53">
        <f t="shared" si="5"/>
        <v>8000</v>
      </c>
      <c r="V56" s="55">
        <v>27835</v>
      </c>
      <c r="W56" s="54"/>
      <c r="X56" s="54"/>
      <c r="Y56" s="41"/>
    </row>
    <row r="57" spans="1:25" s="37" customFormat="1" ht="37.5">
      <c r="A57" s="33" t="s">
        <v>68</v>
      </c>
      <c r="B57" s="40" t="s">
        <v>79</v>
      </c>
      <c r="C57" s="35"/>
      <c r="D57" s="35"/>
      <c r="E57" s="35"/>
      <c r="F57" s="35"/>
      <c r="G57" s="57"/>
      <c r="H57" s="56">
        <f aca="true" t="shared" si="9" ref="H57:V57">SUBTOTAL(109,H58:H61)</f>
        <v>150000</v>
      </c>
      <c r="I57" s="56">
        <f t="shared" si="9"/>
        <v>150000</v>
      </c>
      <c r="J57" s="56">
        <f t="shared" si="9"/>
        <v>24000</v>
      </c>
      <c r="K57" s="56">
        <f t="shared" si="9"/>
        <v>24000</v>
      </c>
      <c r="L57" s="74">
        <f t="shared" si="9"/>
        <v>18080</v>
      </c>
      <c r="M57" s="74">
        <f t="shared" si="9"/>
        <v>18080</v>
      </c>
      <c r="N57" s="56">
        <f t="shared" si="9"/>
        <v>24000</v>
      </c>
      <c r="O57" s="56">
        <f t="shared" si="9"/>
        <v>24000</v>
      </c>
      <c r="P57" s="56">
        <f t="shared" si="9"/>
        <v>24000</v>
      </c>
      <c r="Q57" s="56">
        <f t="shared" si="9"/>
        <v>24000</v>
      </c>
      <c r="R57" s="56">
        <f t="shared" si="9"/>
        <v>150000</v>
      </c>
      <c r="S57" s="56"/>
      <c r="T57" s="56"/>
      <c r="U57" s="56">
        <f t="shared" si="5"/>
        <v>24000</v>
      </c>
      <c r="V57" s="56">
        <f t="shared" si="9"/>
        <v>51000</v>
      </c>
      <c r="W57" s="54"/>
      <c r="X57" s="54"/>
      <c r="Y57" s="41"/>
    </row>
    <row r="58" spans="1:25" s="37" customFormat="1" ht="18.75">
      <c r="A58" s="39" t="s">
        <v>26</v>
      </c>
      <c r="B58" s="40" t="s">
        <v>25</v>
      </c>
      <c r="C58" s="35"/>
      <c r="D58" s="35"/>
      <c r="E58" s="35"/>
      <c r="F58" s="35"/>
      <c r="G58" s="57"/>
      <c r="H58" s="56"/>
      <c r="I58" s="56"/>
      <c r="J58" s="54"/>
      <c r="K58" s="54"/>
      <c r="L58" s="70"/>
      <c r="M58" s="70"/>
      <c r="N58" s="54"/>
      <c r="O58" s="54"/>
      <c r="P58" s="54"/>
      <c r="Q58" s="54"/>
      <c r="R58" s="54"/>
      <c r="S58" s="54"/>
      <c r="T58" s="54"/>
      <c r="U58" s="53"/>
      <c r="V58" s="54"/>
      <c r="W58" s="54"/>
      <c r="X58" s="54"/>
      <c r="Y58" s="41"/>
    </row>
    <row r="59" spans="1:26" s="38" customFormat="1" ht="37.5">
      <c r="A59" s="33" t="s">
        <v>21</v>
      </c>
      <c r="B59" s="75" t="s">
        <v>215</v>
      </c>
      <c r="C59" s="76"/>
      <c r="D59" s="35"/>
      <c r="E59" s="35"/>
      <c r="F59" s="35"/>
      <c r="G59" s="77"/>
      <c r="H59" s="78"/>
      <c r="I59" s="56"/>
      <c r="J59" s="36"/>
      <c r="K59" s="36"/>
      <c r="L59" s="70"/>
      <c r="M59" s="70"/>
      <c r="N59" s="36"/>
      <c r="O59" s="36"/>
      <c r="P59" s="36"/>
      <c r="Q59" s="36"/>
      <c r="R59" s="36"/>
      <c r="S59" s="36"/>
      <c r="T59" s="36"/>
      <c r="U59" s="53"/>
      <c r="V59" s="36"/>
      <c r="W59" s="36"/>
      <c r="X59" s="36"/>
      <c r="Y59" s="41"/>
      <c r="Z59" s="37"/>
    </row>
    <row r="60" spans="1:26" s="38" customFormat="1" ht="19.5">
      <c r="A60" s="33"/>
      <c r="B60" s="45" t="s">
        <v>12</v>
      </c>
      <c r="C60" s="46"/>
      <c r="D60" s="35"/>
      <c r="E60" s="35"/>
      <c r="F60" s="35"/>
      <c r="G60" s="77"/>
      <c r="H60" s="78"/>
      <c r="I60" s="56"/>
      <c r="J60" s="36"/>
      <c r="K60" s="36"/>
      <c r="L60" s="70"/>
      <c r="M60" s="70"/>
      <c r="N60" s="36"/>
      <c r="O60" s="36"/>
      <c r="P60" s="36"/>
      <c r="Q60" s="36"/>
      <c r="R60" s="36"/>
      <c r="S60" s="36"/>
      <c r="T60" s="36"/>
      <c r="U60" s="53"/>
      <c r="V60" s="36"/>
      <c r="W60" s="36"/>
      <c r="X60" s="36"/>
      <c r="Y60" s="41"/>
      <c r="Z60" s="37"/>
    </row>
    <row r="61" spans="1:25" s="37" customFormat="1" ht="37.5">
      <c r="A61" s="49" t="s">
        <v>8</v>
      </c>
      <c r="B61" s="79" t="s">
        <v>63</v>
      </c>
      <c r="C61" s="69" t="s">
        <v>23</v>
      </c>
      <c r="D61" s="41" t="s">
        <v>36</v>
      </c>
      <c r="E61" s="51"/>
      <c r="F61" s="60" t="s">
        <v>52</v>
      </c>
      <c r="G61" s="51" t="s">
        <v>110</v>
      </c>
      <c r="H61" s="53">
        <v>150000</v>
      </c>
      <c r="I61" s="53">
        <f>H61</f>
        <v>150000</v>
      </c>
      <c r="J61" s="53">
        <v>24000</v>
      </c>
      <c r="K61" s="53">
        <v>24000</v>
      </c>
      <c r="L61" s="70">
        <v>18080</v>
      </c>
      <c r="M61" s="70">
        <v>18080</v>
      </c>
      <c r="N61" s="53">
        <v>24000</v>
      </c>
      <c r="O61" s="53">
        <v>24000</v>
      </c>
      <c r="P61" s="53">
        <v>24000</v>
      </c>
      <c r="Q61" s="53">
        <v>24000</v>
      </c>
      <c r="R61" s="53">
        <v>150000</v>
      </c>
      <c r="S61" s="53"/>
      <c r="T61" s="54"/>
      <c r="U61" s="53">
        <f t="shared" si="5"/>
        <v>24000</v>
      </c>
      <c r="V61" s="53">
        <f>I61/2-K61</f>
        <v>51000</v>
      </c>
      <c r="W61" s="54"/>
      <c r="X61" s="54"/>
      <c r="Y61" s="41"/>
    </row>
    <row r="62" spans="1:26" s="38" customFormat="1" ht="37.5">
      <c r="A62" s="33" t="s">
        <v>69</v>
      </c>
      <c r="B62" s="34" t="s">
        <v>75</v>
      </c>
      <c r="C62" s="67"/>
      <c r="D62" s="35"/>
      <c r="E62" s="35"/>
      <c r="F62" s="35"/>
      <c r="G62" s="35"/>
      <c r="H62" s="56">
        <f aca="true" t="shared" si="10" ref="H62:V62">SUBTOTAL(109,H63:H66)</f>
        <v>290000</v>
      </c>
      <c r="I62" s="56">
        <f t="shared" si="10"/>
        <v>260000</v>
      </c>
      <c r="J62" s="56">
        <f t="shared" si="10"/>
        <v>41600</v>
      </c>
      <c r="K62" s="56">
        <f t="shared" si="10"/>
        <v>41600</v>
      </c>
      <c r="L62" s="70">
        <f t="shared" si="10"/>
        <v>24000</v>
      </c>
      <c r="M62" s="70">
        <f t="shared" si="10"/>
        <v>24000</v>
      </c>
      <c r="N62" s="56">
        <f t="shared" si="10"/>
        <v>41600</v>
      </c>
      <c r="O62" s="56">
        <f t="shared" si="10"/>
        <v>41600</v>
      </c>
      <c r="P62" s="56">
        <f t="shared" si="10"/>
        <v>41600</v>
      </c>
      <c r="Q62" s="56">
        <f t="shared" si="10"/>
        <v>41600</v>
      </c>
      <c r="R62" s="56">
        <f t="shared" si="10"/>
        <v>260000</v>
      </c>
      <c r="S62" s="56">
        <f t="shared" si="10"/>
        <v>0</v>
      </c>
      <c r="T62" s="56">
        <f t="shared" si="10"/>
        <v>0</v>
      </c>
      <c r="U62" s="56">
        <f t="shared" si="10"/>
        <v>41600</v>
      </c>
      <c r="V62" s="56">
        <f t="shared" si="10"/>
        <v>88400</v>
      </c>
      <c r="W62" s="36"/>
      <c r="X62" s="36"/>
      <c r="Y62" s="41"/>
      <c r="Z62" s="37"/>
    </row>
    <row r="63" spans="1:26" s="42" customFormat="1" ht="18.75">
      <c r="A63" s="39" t="s">
        <v>26</v>
      </c>
      <c r="B63" s="40" t="s">
        <v>25</v>
      </c>
      <c r="C63" s="35"/>
      <c r="D63" s="41"/>
      <c r="E63" s="41"/>
      <c r="F63" s="41"/>
      <c r="G63" s="41"/>
      <c r="H63" s="41"/>
      <c r="I63" s="41"/>
      <c r="J63" s="41"/>
      <c r="K63" s="41"/>
      <c r="L63" s="70"/>
      <c r="M63" s="70"/>
      <c r="N63" s="41"/>
      <c r="O63" s="41"/>
      <c r="P63" s="41"/>
      <c r="Q63" s="41"/>
      <c r="R63" s="41"/>
      <c r="S63" s="41"/>
      <c r="T63" s="41"/>
      <c r="U63" s="53"/>
      <c r="V63" s="41"/>
      <c r="W63" s="41"/>
      <c r="X63" s="41"/>
      <c r="Y63" s="41"/>
      <c r="Z63" s="37"/>
    </row>
    <row r="64" spans="1:25" s="37" customFormat="1" ht="37.5">
      <c r="A64" s="33" t="s">
        <v>21</v>
      </c>
      <c r="B64" s="75" t="s">
        <v>215</v>
      </c>
      <c r="C64" s="35"/>
      <c r="D64" s="51"/>
      <c r="E64" s="51"/>
      <c r="F64" s="51"/>
      <c r="G64" s="52"/>
      <c r="H64" s="53"/>
      <c r="I64" s="53"/>
      <c r="J64" s="54"/>
      <c r="K64" s="54"/>
      <c r="L64" s="70"/>
      <c r="M64" s="70"/>
      <c r="N64" s="54"/>
      <c r="O64" s="54"/>
      <c r="P64" s="54"/>
      <c r="Q64" s="54"/>
      <c r="R64" s="54"/>
      <c r="S64" s="54"/>
      <c r="T64" s="54"/>
      <c r="U64" s="53"/>
      <c r="V64" s="54"/>
      <c r="W64" s="54"/>
      <c r="X64" s="54"/>
      <c r="Y64" s="41"/>
    </row>
    <row r="65" spans="1:26" s="38" customFormat="1" ht="37.5">
      <c r="A65" s="49" t="s">
        <v>8</v>
      </c>
      <c r="B65" s="59" t="s">
        <v>62</v>
      </c>
      <c r="C65" s="51" t="s">
        <v>23</v>
      </c>
      <c r="D65" s="41" t="s">
        <v>36</v>
      </c>
      <c r="E65" s="51"/>
      <c r="F65" s="60" t="s">
        <v>52</v>
      </c>
      <c r="G65" s="51" t="s">
        <v>108</v>
      </c>
      <c r="H65" s="53">
        <v>240000</v>
      </c>
      <c r="I65" s="53">
        <v>210000</v>
      </c>
      <c r="J65" s="55">
        <v>33600</v>
      </c>
      <c r="K65" s="55">
        <v>33600</v>
      </c>
      <c r="L65" s="70">
        <v>22500</v>
      </c>
      <c r="M65" s="70">
        <v>22500</v>
      </c>
      <c r="N65" s="55">
        <v>33600</v>
      </c>
      <c r="O65" s="55">
        <v>33600</v>
      </c>
      <c r="P65" s="55">
        <v>33600</v>
      </c>
      <c r="Q65" s="55">
        <v>33600</v>
      </c>
      <c r="R65" s="53">
        <v>210000</v>
      </c>
      <c r="S65" s="53"/>
      <c r="T65" s="36"/>
      <c r="U65" s="53">
        <f t="shared" si="5"/>
        <v>33600</v>
      </c>
      <c r="V65" s="53">
        <f>R65*0.5-U65</f>
        <v>71400</v>
      </c>
      <c r="W65" s="55"/>
      <c r="X65" s="55"/>
      <c r="Y65" s="41"/>
      <c r="Z65" s="37"/>
    </row>
    <row r="66" spans="1:25" s="37" customFormat="1" ht="37.5">
      <c r="A66" s="49" t="s">
        <v>0</v>
      </c>
      <c r="B66" s="59" t="s">
        <v>66</v>
      </c>
      <c r="C66" s="51" t="s">
        <v>23</v>
      </c>
      <c r="D66" s="41" t="s">
        <v>33</v>
      </c>
      <c r="E66" s="51"/>
      <c r="F66" s="60" t="s">
        <v>52</v>
      </c>
      <c r="G66" s="51" t="s">
        <v>107</v>
      </c>
      <c r="H66" s="53">
        <v>50000</v>
      </c>
      <c r="I66" s="53">
        <f>H66</f>
        <v>50000</v>
      </c>
      <c r="J66" s="55">
        <v>8000</v>
      </c>
      <c r="K66" s="55">
        <v>8000</v>
      </c>
      <c r="L66" s="70">
        <v>1500</v>
      </c>
      <c r="M66" s="70">
        <v>1500</v>
      </c>
      <c r="N66" s="55">
        <v>8000</v>
      </c>
      <c r="O66" s="55">
        <v>8000</v>
      </c>
      <c r="P66" s="55">
        <v>8000</v>
      </c>
      <c r="Q66" s="55">
        <v>8000</v>
      </c>
      <c r="R66" s="53">
        <v>50000</v>
      </c>
      <c r="S66" s="53"/>
      <c r="T66" s="54"/>
      <c r="U66" s="53">
        <f t="shared" si="5"/>
        <v>8000</v>
      </c>
      <c r="V66" s="53">
        <f>R66*0.5-U66</f>
        <v>17000</v>
      </c>
      <c r="W66" s="55"/>
      <c r="X66" s="55"/>
      <c r="Y66" s="41"/>
    </row>
    <row r="67" spans="1:25" s="37" customFormat="1" ht="37.5">
      <c r="A67" s="33" t="s">
        <v>73</v>
      </c>
      <c r="B67" s="34" t="s">
        <v>80</v>
      </c>
      <c r="C67" s="67"/>
      <c r="D67" s="51"/>
      <c r="E67" s="51"/>
      <c r="F67" s="51"/>
      <c r="G67" s="52"/>
      <c r="H67" s="56">
        <f aca="true" t="shared" si="11" ref="H67:V67">SUBTOTAL(109,H68:H70)</f>
        <v>120000</v>
      </c>
      <c r="I67" s="56">
        <f t="shared" si="11"/>
        <v>120000</v>
      </c>
      <c r="J67" s="56">
        <f t="shared" si="11"/>
        <v>34200</v>
      </c>
      <c r="K67" s="56">
        <f t="shared" si="11"/>
        <v>34200</v>
      </c>
      <c r="L67" s="70">
        <f t="shared" si="11"/>
        <v>15360</v>
      </c>
      <c r="M67" s="70">
        <f t="shared" si="11"/>
        <v>15360</v>
      </c>
      <c r="N67" s="56">
        <f t="shared" si="11"/>
        <v>34200</v>
      </c>
      <c r="O67" s="56">
        <f t="shared" si="11"/>
        <v>34200</v>
      </c>
      <c r="P67" s="56">
        <f t="shared" si="11"/>
        <v>34200</v>
      </c>
      <c r="Q67" s="56">
        <f t="shared" si="11"/>
        <v>34200</v>
      </c>
      <c r="R67" s="56">
        <f t="shared" si="11"/>
        <v>120000</v>
      </c>
      <c r="S67" s="56">
        <f t="shared" si="11"/>
        <v>0</v>
      </c>
      <c r="T67" s="56">
        <f t="shared" si="11"/>
        <v>0</v>
      </c>
      <c r="U67" s="56">
        <f t="shared" si="11"/>
        <v>34200</v>
      </c>
      <c r="V67" s="56">
        <f t="shared" si="11"/>
        <v>25800</v>
      </c>
      <c r="W67" s="56"/>
      <c r="X67" s="56"/>
      <c r="Y67" s="41"/>
    </row>
    <row r="68" spans="1:25" s="37" customFormat="1" ht="18.75">
      <c r="A68" s="39" t="s">
        <v>26</v>
      </c>
      <c r="B68" s="40" t="s">
        <v>25</v>
      </c>
      <c r="C68" s="35"/>
      <c r="D68" s="51"/>
      <c r="E68" s="51"/>
      <c r="F68" s="51"/>
      <c r="G68" s="52"/>
      <c r="H68" s="56"/>
      <c r="I68" s="56"/>
      <c r="J68" s="56"/>
      <c r="K68" s="56"/>
      <c r="L68" s="70"/>
      <c r="M68" s="70"/>
      <c r="N68" s="56"/>
      <c r="O68" s="56"/>
      <c r="P68" s="56"/>
      <c r="Q68" s="56"/>
      <c r="R68" s="56"/>
      <c r="S68" s="56"/>
      <c r="T68" s="56"/>
      <c r="U68" s="53"/>
      <c r="V68" s="56"/>
      <c r="W68" s="56"/>
      <c r="X68" s="56"/>
      <c r="Y68" s="41"/>
    </row>
    <row r="69" spans="1:25" s="37" customFormat="1" ht="37.5">
      <c r="A69" s="33" t="s">
        <v>21</v>
      </c>
      <c r="B69" s="75" t="s">
        <v>215</v>
      </c>
      <c r="C69" s="35"/>
      <c r="D69" s="71"/>
      <c r="E69" s="71"/>
      <c r="F69" s="51"/>
      <c r="G69" s="72"/>
      <c r="H69" s="73"/>
      <c r="I69" s="73"/>
      <c r="J69" s="54"/>
      <c r="K69" s="54"/>
      <c r="L69" s="70"/>
      <c r="M69" s="70"/>
      <c r="N69" s="54"/>
      <c r="O69" s="54"/>
      <c r="P69" s="54"/>
      <c r="Q69" s="54"/>
      <c r="R69" s="54"/>
      <c r="S69" s="54"/>
      <c r="T69" s="54"/>
      <c r="U69" s="53"/>
      <c r="V69" s="54"/>
      <c r="W69" s="54"/>
      <c r="X69" s="54"/>
      <c r="Y69" s="41"/>
    </row>
    <row r="70" spans="1:25" s="37" customFormat="1" ht="66" customHeight="1">
      <c r="A70" s="49" t="s">
        <v>8</v>
      </c>
      <c r="B70" s="85" t="s">
        <v>59</v>
      </c>
      <c r="C70" s="86" t="s">
        <v>23</v>
      </c>
      <c r="D70" s="41" t="s">
        <v>28</v>
      </c>
      <c r="E70" s="51"/>
      <c r="F70" s="60" t="s">
        <v>52</v>
      </c>
      <c r="G70" s="51" t="s">
        <v>109</v>
      </c>
      <c r="H70" s="53">
        <v>120000</v>
      </c>
      <c r="I70" s="53">
        <f>H70</f>
        <v>120000</v>
      </c>
      <c r="J70" s="53">
        <f>19200+15000</f>
        <v>34200</v>
      </c>
      <c r="K70" s="53">
        <f>J70</f>
        <v>34200</v>
      </c>
      <c r="L70" s="70">
        <v>15360</v>
      </c>
      <c r="M70" s="70">
        <v>15360</v>
      </c>
      <c r="N70" s="53">
        <f>19200+15000</f>
        <v>34200</v>
      </c>
      <c r="O70" s="53">
        <f>N70</f>
        <v>34200</v>
      </c>
      <c r="P70" s="53">
        <f>19200+15000</f>
        <v>34200</v>
      </c>
      <c r="Q70" s="53">
        <f>P70</f>
        <v>34200</v>
      </c>
      <c r="R70" s="53">
        <v>120000</v>
      </c>
      <c r="S70" s="53"/>
      <c r="T70" s="54"/>
      <c r="U70" s="53">
        <f t="shared" si="5"/>
        <v>34200</v>
      </c>
      <c r="V70" s="53">
        <f>R70*0.5-U70</f>
        <v>25800</v>
      </c>
      <c r="W70" s="54"/>
      <c r="X70" s="54"/>
      <c r="Y70" s="41"/>
    </row>
    <row r="71" spans="1:26" s="37" customFormat="1" ht="37.5">
      <c r="A71" s="33" t="s">
        <v>74</v>
      </c>
      <c r="B71" s="34" t="s">
        <v>76</v>
      </c>
      <c r="C71" s="67"/>
      <c r="D71" s="51"/>
      <c r="E71" s="51"/>
      <c r="F71" s="51"/>
      <c r="G71" s="52"/>
      <c r="H71" s="56">
        <f aca="true" t="shared" si="12" ref="H71:V71">SUBTOTAL(109,H72:H75)</f>
        <v>210000</v>
      </c>
      <c r="I71" s="56">
        <f t="shared" si="12"/>
        <v>210000</v>
      </c>
      <c r="J71" s="56">
        <f t="shared" si="12"/>
        <v>33600</v>
      </c>
      <c r="K71" s="56">
        <f t="shared" si="12"/>
        <v>33600</v>
      </c>
      <c r="L71" s="56">
        <f t="shared" si="12"/>
        <v>4400</v>
      </c>
      <c r="M71" s="56">
        <f t="shared" si="12"/>
        <v>4400</v>
      </c>
      <c r="N71" s="56">
        <f t="shared" si="12"/>
        <v>33600</v>
      </c>
      <c r="O71" s="56">
        <f t="shared" si="12"/>
        <v>33600</v>
      </c>
      <c r="P71" s="56">
        <f t="shared" si="12"/>
        <v>33600</v>
      </c>
      <c r="Q71" s="56">
        <f t="shared" si="12"/>
        <v>33600</v>
      </c>
      <c r="R71" s="56">
        <f t="shared" si="12"/>
        <v>210000</v>
      </c>
      <c r="S71" s="56">
        <f t="shared" si="12"/>
        <v>0</v>
      </c>
      <c r="T71" s="56">
        <f t="shared" si="12"/>
        <v>0</v>
      </c>
      <c r="U71" s="56">
        <f t="shared" si="12"/>
        <v>33600</v>
      </c>
      <c r="V71" s="56">
        <f t="shared" si="12"/>
        <v>71400</v>
      </c>
      <c r="W71" s="56"/>
      <c r="X71" s="56"/>
      <c r="Y71" s="41"/>
      <c r="Z71" s="61"/>
    </row>
    <row r="72" spans="1:25" s="37" customFormat="1" ht="18.75">
      <c r="A72" s="39" t="s">
        <v>26</v>
      </c>
      <c r="B72" s="40" t="s">
        <v>25</v>
      </c>
      <c r="C72" s="35"/>
      <c r="D72" s="51"/>
      <c r="E72" s="51"/>
      <c r="F72" s="51"/>
      <c r="G72" s="52"/>
      <c r="H72" s="53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3"/>
      <c r="V72" s="54"/>
      <c r="W72" s="54"/>
      <c r="X72" s="54"/>
      <c r="Y72" s="41"/>
    </row>
    <row r="73" spans="1:25" s="37" customFormat="1" ht="37.5">
      <c r="A73" s="33" t="s">
        <v>21</v>
      </c>
      <c r="B73" s="75" t="s">
        <v>215</v>
      </c>
      <c r="C73" s="35"/>
      <c r="D73" s="51"/>
      <c r="E73" s="51"/>
      <c r="F73" s="51"/>
      <c r="G73" s="52"/>
      <c r="H73" s="53"/>
      <c r="I73" s="53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3"/>
      <c r="V73" s="54"/>
      <c r="W73" s="54"/>
      <c r="X73" s="54"/>
      <c r="Y73" s="41"/>
    </row>
    <row r="74" spans="1:25" s="37" customFormat="1" ht="19.5">
      <c r="A74" s="44" t="s">
        <v>24</v>
      </c>
      <c r="B74" s="45" t="s">
        <v>12</v>
      </c>
      <c r="C74" s="46"/>
      <c r="D74" s="51"/>
      <c r="E74" s="51"/>
      <c r="F74" s="51"/>
      <c r="G74" s="52"/>
      <c r="H74" s="53"/>
      <c r="I74" s="53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3"/>
      <c r="V74" s="54"/>
      <c r="W74" s="54"/>
      <c r="X74" s="54"/>
      <c r="Y74" s="41"/>
    </row>
    <row r="75" spans="1:25" ht="75">
      <c r="A75" s="90" t="s">
        <v>8</v>
      </c>
      <c r="B75" s="96" t="s">
        <v>61</v>
      </c>
      <c r="C75" s="26" t="s">
        <v>23</v>
      </c>
      <c r="D75" s="28" t="s">
        <v>29</v>
      </c>
      <c r="E75" s="15"/>
      <c r="F75" s="26" t="s">
        <v>52</v>
      </c>
      <c r="G75" s="15" t="s">
        <v>123</v>
      </c>
      <c r="H75" s="27">
        <v>210000</v>
      </c>
      <c r="I75" s="27">
        <f>H75</f>
        <v>210000</v>
      </c>
      <c r="J75" s="27">
        <v>33600</v>
      </c>
      <c r="K75" s="27">
        <v>33600</v>
      </c>
      <c r="L75" s="27">
        <v>4400</v>
      </c>
      <c r="M75" s="27">
        <v>4400</v>
      </c>
      <c r="N75" s="27">
        <v>33600</v>
      </c>
      <c r="O75" s="27">
        <v>33600</v>
      </c>
      <c r="P75" s="27">
        <v>33600</v>
      </c>
      <c r="Q75" s="27">
        <v>33600</v>
      </c>
      <c r="R75" s="27">
        <v>210000</v>
      </c>
      <c r="S75" s="27"/>
      <c r="T75" s="16"/>
      <c r="U75" s="27">
        <f>P75</f>
        <v>33600</v>
      </c>
      <c r="V75" s="53">
        <f>R75*0.5-U75</f>
        <v>71400</v>
      </c>
      <c r="W75" s="16"/>
      <c r="X75" s="16"/>
      <c r="Y75" s="6"/>
    </row>
    <row r="76" spans="1:31" ht="18.75">
      <c r="A76" s="12"/>
      <c r="B76" s="4"/>
      <c r="C76" s="6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5"/>
      <c r="AA76" s="5"/>
      <c r="AB76" s="5"/>
      <c r="AC76" s="5"/>
      <c r="AD76" s="5"/>
      <c r="AE76" s="5"/>
    </row>
    <row r="77" spans="1:25" ht="18.75">
      <c r="A77" s="12"/>
      <c r="B77" s="4"/>
      <c r="C77" s="6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8.75">
      <c r="A78" s="12"/>
      <c r="B78" s="4"/>
      <c r="C78" s="6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8.75">
      <c r="A79" s="12"/>
      <c r="B79" s="4"/>
      <c r="C79" s="6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8.75">
      <c r="A80" s="12"/>
      <c r="B80" s="4"/>
      <c r="C80" s="6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.75">
      <c r="A81" s="12"/>
      <c r="B81" s="4"/>
      <c r="C81" s="6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8.75">
      <c r="A82" s="12"/>
      <c r="B82" s="4"/>
      <c r="C82" s="6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.75">
      <c r="A83" s="12"/>
      <c r="B83" s="4"/>
      <c r="C83" s="6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8.75">
      <c r="A84" s="12"/>
      <c r="B84" s="4"/>
      <c r="C84" s="6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8.75">
      <c r="A85" s="12"/>
      <c r="B85" s="4"/>
      <c r="C85" s="6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8.75">
      <c r="A86" s="12"/>
      <c r="B86" s="4"/>
      <c r="C86" s="6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8.75">
      <c r="A87" s="12"/>
      <c r="B87" s="4"/>
      <c r="C87" s="6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8.75">
      <c r="A88" s="12"/>
      <c r="B88" s="4"/>
      <c r="C88" s="6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8.75">
      <c r="A89" s="12"/>
      <c r="B89" s="4"/>
      <c r="C89" s="6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8.75">
      <c r="A90" s="12"/>
      <c r="B90" s="4"/>
      <c r="C90" s="6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8.75">
      <c r="A91" s="12"/>
      <c r="B91" s="4"/>
      <c r="C91" s="6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8.75">
      <c r="A92" s="12"/>
      <c r="B92" s="4"/>
      <c r="C92" s="6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8.75">
      <c r="A93" s="12"/>
      <c r="B93" s="4"/>
      <c r="C93" s="68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8.75">
      <c r="A94" s="12"/>
      <c r="B94" s="4"/>
      <c r="C94" s="6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8.75">
      <c r="A95" s="12"/>
      <c r="B95" s="4"/>
      <c r="C95" s="6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8.75">
      <c r="A96" s="12"/>
      <c r="B96" s="4"/>
      <c r="C96" s="6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8.75">
      <c r="A97" s="12"/>
      <c r="B97" s="4"/>
      <c r="C97" s="6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8.75">
      <c r="A98" s="12"/>
      <c r="B98" s="4"/>
      <c r="C98" s="6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8.75">
      <c r="A99" s="12"/>
      <c r="B99" s="4"/>
      <c r="C99" s="6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8.75">
      <c r="A100" s="12"/>
      <c r="B100" s="4"/>
      <c r="C100" s="6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8.75">
      <c r="A101" s="12"/>
      <c r="B101" s="4"/>
      <c r="C101" s="6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8.75">
      <c r="A102" s="12"/>
      <c r="B102" s="4"/>
      <c r="C102" s="6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8.75">
      <c r="A103" s="12"/>
      <c r="B103" s="4"/>
      <c r="C103" s="6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8.75">
      <c r="A104" s="12"/>
      <c r="B104" s="4"/>
      <c r="C104" s="6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8.75">
      <c r="A105" s="12"/>
      <c r="B105" s="4"/>
      <c r="C105" s="6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8.75">
      <c r="A106" s="12"/>
      <c r="B106" s="4"/>
      <c r="C106" s="6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.75">
      <c r="A107" s="12"/>
      <c r="B107" s="4"/>
      <c r="C107" s="6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.75">
      <c r="A108" s="12"/>
      <c r="B108" s="4"/>
      <c r="C108" s="6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8.75">
      <c r="A109" s="12"/>
      <c r="B109" s="4"/>
      <c r="C109" s="6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8.75">
      <c r="A110" s="12"/>
      <c r="B110" s="4"/>
      <c r="C110" s="68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8.75">
      <c r="A111" s="12"/>
      <c r="B111" s="4"/>
      <c r="C111" s="6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8.75">
      <c r="A112" s="12"/>
      <c r="B112" s="4"/>
      <c r="C112" s="68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8.75">
      <c r="A113" s="12"/>
      <c r="B113" s="4"/>
      <c r="C113" s="68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8.75">
      <c r="A114" s="12"/>
      <c r="B114" s="4"/>
      <c r="C114" s="6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8.75">
      <c r="A115" s="12"/>
      <c r="B115" s="4"/>
      <c r="C115" s="6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8.75">
      <c r="A116" s="12"/>
      <c r="B116" s="4"/>
      <c r="C116" s="68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8.75">
      <c r="A117" s="12"/>
      <c r="B117" s="4"/>
      <c r="C117" s="6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8.75">
      <c r="A118" s="12"/>
      <c r="B118" s="4"/>
      <c r="C118" s="6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8.75">
      <c r="A119" s="12"/>
      <c r="B119" s="4"/>
      <c r="C119" s="6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8.75">
      <c r="A120" s="12"/>
      <c r="B120" s="4"/>
      <c r="C120" s="68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8.75">
      <c r="A121" s="12"/>
      <c r="B121" s="4"/>
      <c r="C121" s="68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8.75">
      <c r="A122" s="12"/>
      <c r="B122" s="4"/>
      <c r="C122" s="6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8.75">
      <c r="A123" s="12"/>
      <c r="B123" s="4"/>
      <c r="C123" s="6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8.75">
      <c r="A124" s="12"/>
      <c r="B124" s="4"/>
      <c r="C124" s="6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8.75">
      <c r="A125" s="12"/>
      <c r="B125" s="4"/>
      <c r="C125" s="68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8.75">
      <c r="A126" s="12"/>
      <c r="B126" s="4"/>
      <c r="C126" s="68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8.75">
      <c r="A127" s="12"/>
      <c r="B127" s="4"/>
      <c r="C127" s="6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8.75">
      <c r="A128" s="12"/>
      <c r="B128" s="4"/>
      <c r="C128" s="6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8.75">
      <c r="A129" s="12"/>
      <c r="B129" s="4"/>
      <c r="C129" s="6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8.75">
      <c r="A130" s="12"/>
      <c r="B130" s="4"/>
      <c r="C130" s="6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8.75">
      <c r="A131" s="12"/>
      <c r="B131" s="4"/>
      <c r="C131" s="68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8.75">
      <c r="A132" s="12"/>
      <c r="B132" s="4"/>
      <c r="C132" s="6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8.75">
      <c r="A133" s="12"/>
      <c r="B133" s="4"/>
      <c r="C133" s="6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8.75">
      <c r="A134" s="12"/>
      <c r="B134" s="4"/>
      <c r="C134" s="6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8.75">
      <c r="A135" s="12"/>
      <c r="B135" s="4"/>
      <c r="C135" s="68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8.75">
      <c r="A136" s="12"/>
      <c r="B136" s="4"/>
      <c r="C136" s="68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8.75">
      <c r="A137" s="12"/>
      <c r="B137" s="4"/>
      <c r="C137" s="68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8.75">
      <c r="A138" s="12"/>
      <c r="B138" s="4"/>
      <c r="C138" s="6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8.75">
      <c r="A139" s="12"/>
      <c r="B139" s="4"/>
      <c r="C139" s="68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8.75">
      <c r="A140" s="12"/>
      <c r="B140" s="4"/>
      <c r="C140" s="6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.75">
      <c r="A141" s="12"/>
      <c r="B141" s="4"/>
      <c r="C141" s="6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8.75">
      <c r="A142" s="12"/>
      <c r="B142" s="4"/>
      <c r="C142" s="6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8.75">
      <c r="A143" s="12"/>
      <c r="B143" s="4"/>
      <c r="C143" s="68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8.75">
      <c r="A144" s="12"/>
      <c r="B144" s="4"/>
      <c r="C144" s="6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8.75">
      <c r="A145" s="12"/>
      <c r="B145" s="4"/>
      <c r="C145" s="6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8.75">
      <c r="A146" s="12"/>
      <c r="B146" s="4"/>
      <c r="C146" s="6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8.75">
      <c r="A147" s="12"/>
      <c r="B147" s="4"/>
      <c r="C147" s="6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8.75">
      <c r="A148" s="12"/>
      <c r="B148" s="4"/>
      <c r="C148" s="6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8.75">
      <c r="A149" s="12"/>
      <c r="B149" s="4"/>
      <c r="C149" s="68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8.75">
      <c r="A150" s="12"/>
      <c r="B150" s="4"/>
      <c r="C150" s="68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.75">
      <c r="A151" s="12"/>
      <c r="B151" s="4"/>
      <c r="C151" s="68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8.75">
      <c r="A152" s="12"/>
      <c r="B152" s="4"/>
      <c r="C152" s="68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8.75">
      <c r="A153" s="12"/>
      <c r="B153" s="4"/>
      <c r="C153" s="6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8.75">
      <c r="A154" s="12"/>
      <c r="B154" s="4"/>
      <c r="C154" s="6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8.75">
      <c r="A155" s="12"/>
      <c r="B155" s="4"/>
      <c r="C155" s="6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8.75">
      <c r="A156" s="12"/>
      <c r="B156" s="4"/>
      <c r="C156" s="6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8.75">
      <c r="A157" s="12"/>
      <c r="B157" s="4"/>
      <c r="C157" s="6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8.75">
      <c r="A158" s="12"/>
      <c r="B158" s="4"/>
      <c r="C158" s="6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8.75">
      <c r="A159" s="12"/>
      <c r="B159" s="4"/>
      <c r="C159" s="6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8.75">
      <c r="A160" s="12"/>
      <c r="B160" s="4"/>
      <c r="C160" s="6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8.75">
      <c r="A161" s="12"/>
      <c r="B161" s="4"/>
      <c r="C161" s="6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8.75">
      <c r="A162" s="12"/>
      <c r="B162" s="4"/>
      <c r="C162" s="6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8.75">
      <c r="A163" s="12"/>
      <c r="B163" s="4"/>
      <c r="C163" s="6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8.75">
      <c r="A164" s="12"/>
      <c r="B164" s="4"/>
      <c r="C164" s="6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8.75">
      <c r="A165" s="12"/>
      <c r="B165" s="4"/>
      <c r="C165" s="6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8.75">
      <c r="A166" s="12"/>
      <c r="B166" s="4"/>
      <c r="C166" s="6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8.75">
      <c r="A167" s="12"/>
      <c r="B167" s="4"/>
      <c r="C167" s="68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8.75">
      <c r="A168" s="12"/>
      <c r="B168" s="4"/>
      <c r="C168" s="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8.75">
      <c r="A169" s="12"/>
      <c r="B169" s="4"/>
      <c r="C169" s="68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8.75">
      <c r="A170" s="12"/>
      <c r="B170" s="4"/>
      <c r="C170" s="68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8.75">
      <c r="A171" s="12"/>
      <c r="B171" s="4"/>
      <c r="C171" s="68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8.75">
      <c r="A172" s="12"/>
      <c r="B172" s="4"/>
      <c r="C172" s="68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8.75">
      <c r="A173" s="12"/>
      <c r="B173" s="4"/>
      <c r="C173" s="6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8.75">
      <c r="A174" s="12"/>
      <c r="B174" s="4"/>
      <c r="C174" s="6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8.75">
      <c r="A175" s="12"/>
      <c r="B175" s="4"/>
      <c r="C175" s="68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8.75">
      <c r="A176" s="12"/>
      <c r="B176" s="4"/>
      <c r="C176" s="6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8.75">
      <c r="A177" s="12"/>
      <c r="B177" s="4"/>
      <c r="C177" s="6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8.75">
      <c r="A178" s="12"/>
      <c r="B178" s="4"/>
      <c r="C178" s="6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8.75">
      <c r="A179" s="12"/>
      <c r="B179" s="4"/>
      <c r="C179" s="68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8.75">
      <c r="A180" s="12"/>
      <c r="B180" s="4"/>
      <c r="C180" s="6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8.75">
      <c r="A181" s="12"/>
      <c r="B181" s="4"/>
      <c r="C181" s="68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8.75">
      <c r="A182" s="12"/>
      <c r="B182" s="4"/>
      <c r="C182" s="68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8.75">
      <c r="A183" s="12"/>
      <c r="B183" s="4"/>
      <c r="C183" s="68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8.75">
      <c r="A184" s="12"/>
      <c r="B184" s="4"/>
      <c r="C184" s="68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8.75">
      <c r="A185" s="12"/>
      <c r="B185" s="4"/>
      <c r="C185" s="68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8.75">
      <c r="A186" s="12"/>
      <c r="B186" s="4"/>
      <c r="C186" s="68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8.75">
      <c r="A187" s="12"/>
      <c r="B187" s="4"/>
      <c r="C187" s="68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8.75">
      <c r="A188" s="12"/>
      <c r="B188" s="4"/>
      <c r="C188" s="6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8.75">
      <c r="A189" s="12"/>
      <c r="B189" s="4"/>
      <c r="C189" s="68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8.75">
      <c r="A190" s="12"/>
      <c r="B190" s="4"/>
      <c r="C190" s="68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8.75">
      <c r="A191" s="12"/>
      <c r="B191" s="4"/>
      <c r="C191" s="68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8.75">
      <c r="A192" s="12"/>
      <c r="B192" s="4"/>
      <c r="C192" s="68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8.75">
      <c r="A193" s="12"/>
      <c r="B193" s="4"/>
      <c r="C193" s="68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8.75">
      <c r="A194" s="12"/>
      <c r="B194" s="4"/>
      <c r="C194" s="68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8.75">
      <c r="A195" s="12"/>
      <c r="B195" s="4"/>
      <c r="C195" s="68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8.75">
      <c r="A196" s="12"/>
      <c r="B196" s="4"/>
      <c r="C196" s="68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8.75">
      <c r="A197" s="12"/>
      <c r="B197" s="4"/>
      <c r="C197" s="68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8.75">
      <c r="A198" s="12"/>
      <c r="B198" s="4"/>
      <c r="C198" s="6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8.75">
      <c r="A199" s="12"/>
      <c r="B199" s="4"/>
      <c r="C199" s="68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8.75">
      <c r="A200" s="12"/>
      <c r="B200" s="4"/>
      <c r="C200" s="6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8.75">
      <c r="A201" s="12"/>
      <c r="B201" s="4"/>
      <c r="C201" s="68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8.75">
      <c r="A202" s="12"/>
      <c r="B202" s="4"/>
      <c r="C202" s="68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8.75">
      <c r="A203" s="12"/>
      <c r="B203" s="4"/>
      <c r="C203" s="68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8.75">
      <c r="A204" s="12"/>
      <c r="B204" s="4"/>
      <c r="C204" s="68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8.75">
      <c r="A205" s="12"/>
      <c r="B205" s="4"/>
      <c r="C205" s="68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8.75">
      <c r="A206" s="12"/>
      <c r="B206" s="4"/>
      <c r="C206" s="68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8.75">
      <c r="A207" s="12"/>
      <c r="B207" s="4"/>
      <c r="C207" s="68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8.75">
      <c r="A208" s="12"/>
      <c r="B208" s="4"/>
      <c r="C208" s="6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8.75">
      <c r="A209" s="12"/>
      <c r="B209" s="4"/>
      <c r="C209" s="68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8.75">
      <c r="A210" s="12"/>
      <c r="B210" s="4"/>
      <c r="C210" s="68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8.75">
      <c r="A211" s="12"/>
      <c r="B211" s="4"/>
      <c r="C211" s="68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8.75">
      <c r="A212" s="12"/>
      <c r="B212" s="4"/>
      <c r="C212" s="68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8.75">
      <c r="A213" s="12"/>
      <c r="B213" s="4"/>
      <c r="C213" s="6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8.75">
      <c r="A214" s="12"/>
      <c r="B214" s="4"/>
      <c r="C214" s="68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8.75">
      <c r="A215" s="12"/>
      <c r="B215" s="4"/>
      <c r="C215" s="68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8.75">
      <c r="A216" s="12"/>
      <c r="B216" s="4"/>
      <c r="C216" s="68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8.75">
      <c r="A217" s="12"/>
      <c r="B217" s="4"/>
      <c r="C217" s="68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8.75">
      <c r="A218" s="12"/>
      <c r="B218" s="4"/>
      <c r="C218" s="6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8.75">
      <c r="A219" s="12"/>
      <c r="B219" s="4"/>
      <c r="C219" s="68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8.75">
      <c r="A220" s="12"/>
      <c r="B220" s="4"/>
      <c r="C220" s="68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8.75">
      <c r="A221" s="12"/>
      <c r="B221" s="4"/>
      <c r="C221" s="68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8.75">
      <c r="A222" s="12"/>
      <c r="B222" s="4"/>
      <c r="C222" s="68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8.75">
      <c r="A223" s="12"/>
      <c r="B223" s="4"/>
      <c r="C223" s="68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8.75">
      <c r="A224" s="12"/>
      <c r="B224" s="4"/>
      <c r="C224" s="68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8.75">
      <c r="A225" s="12"/>
      <c r="B225" s="4"/>
      <c r="C225" s="68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8.75">
      <c r="A226" s="12"/>
      <c r="B226" s="4"/>
      <c r="C226" s="68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8.75">
      <c r="A227" s="12"/>
      <c r="B227" s="4"/>
      <c r="C227" s="68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8.75">
      <c r="A228" s="12"/>
      <c r="B228" s="4"/>
      <c r="C228" s="6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8.75">
      <c r="A229" s="12"/>
      <c r="B229" s="4"/>
      <c r="C229" s="68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8.75">
      <c r="A230" s="12"/>
      <c r="B230" s="4"/>
      <c r="C230" s="68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8.75">
      <c r="A231" s="12"/>
      <c r="B231" s="4"/>
      <c r="C231" s="68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8.75">
      <c r="A232" s="12"/>
      <c r="B232" s="4"/>
      <c r="C232" s="68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8.75">
      <c r="A233" s="12"/>
      <c r="B233" s="4"/>
      <c r="C233" s="68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8.75">
      <c r="A234" s="12"/>
      <c r="B234" s="4"/>
      <c r="C234" s="68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8.75">
      <c r="A235" s="12"/>
      <c r="B235" s="4"/>
      <c r="C235" s="68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8.75">
      <c r="A236" s="12"/>
      <c r="B236" s="4"/>
      <c r="C236" s="68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8.75">
      <c r="A237" s="12"/>
      <c r="B237" s="4"/>
      <c r="C237" s="68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8.75">
      <c r="A238" s="12"/>
      <c r="B238" s="4"/>
      <c r="C238" s="6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8.75">
      <c r="A239" s="12"/>
      <c r="B239" s="4"/>
      <c r="C239" s="68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8.75">
      <c r="A240" s="12"/>
      <c r="B240" s="4"/>
      <c r="C240" s="68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8.75">
      <c r="A241" s="12"/>
      <c r="B241" s="4"/>
      <c r="C241" s="68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8.75">
      <c r="A242" s="12"/>
      <c r="B242" s="4"/>
      <c r="C242" s="68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8.75">
      <c r="A243" s="12"/>
      <c r="B243" s="4"/>
      <c r="C243" s="68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8.75">
      <c r="A244" s="12"/>
      <c r="B244" s="4"/>
      <c r="C244" s="68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8.75">
      <c r="A245" s="12"/>
      <c r="B245" s="4"/>
      <c r="C245" s="68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8.75">
      <c r="A246" s="12"/>
      <c r="B246" s="4"/>
      <c r="C246" s="68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8.75">
      <c r="A247" s="12"/>
      <c r="B247" s="4"/>
      <c r="C247" s="68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8.75">
      <c r="A248" s="12"/>
      <c r="B248" s="4"/>
      <c r="C248" s="6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8.75">
      <c r="A249" s="12"/>
      <c r="B249" s="4"/>
      <c r="C249" s="68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8.75">
      <c r="A250" s="12"/>
      <c r="B250" s="4"/>
      <c r="C250" s="68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8.75">
      <c r="A251" s="12"/>
      <c r="B251" s="4"/>
      <c r="C251" s="68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8.75">
      <c r="A252" s="12"/>
      <c r="B252" s="4"/>
      <c r="C252" s="68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8.75">
      <c r="A253" s="12"/>
      <c r="B253" s="4"/>
      <c r="C253" s="68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8.75">
      <c r="A254" s="12"/>
      <c r="B254" s="4"/>
      <c r="C254" s="68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8.75">
      <c r="A255" s="12"/>
      <c r="B255" s="4"/>
      <c r="C255" s="68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8.75">
      <c r="A256" s="12"/>
      <c r="B256" s="4"/>
      <c r="C256" s="68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8.75">
      <c r="A257" s="12"/>
      <c r="B257" s="4"/>
      <c r="C257" s="68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8.75">
      <c r="A258" s="12"/>
      <c r="B258" s="4"/>
      <c r="C258" s="6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8.75">
      <c r="A259" s="12"/>
      <c r="B259" s="4"/>
      <c r="C259" s="68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8.75">
      <c r="A260" s="12"/>
      <c r="B260" s="4"/>
      <c r="C260" s="68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8.75">
      <c r="A261" s="12"/>
      <c r="B261" s="4"/>
      <c r="C261" s="68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8.75">
      <c r="A262" s="12"/>
      <c r="B262" s="4"/>
      <c r="C262" s="68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8.75">
      <c r="A263" s="12"/>
      <c r="B263" s="4"/>
      <c r="C263" s="68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8.75">
      <c r="A264" s="12"/>
      <c r="B264" s="4"/>
      <c r="C264" s="68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8.75">
      <c r="A265" s="12"/>
      <c r="B265" s="4"/>
      <c r="C265" s="68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8.75">
      <c r="A266" s="12"/>
      <c r="B266" s="4"/>
      <c r="C266" s="68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8.75">
      <c r="A267" s="12"/>
      <c r="B267" s="4"/>
      <c r="C267" s="68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8.75">
      <c r="A268" s="12"/>
      <c r="B268" s="4"/>
      <c r="C268" s="68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8.75">
      <c r="A269" s="12"/>
      <c r="B269" s="4"/>
      <c r="C269" s="68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8.75">
      <c r="A270" s="12"/>
      <c r="B270" s="4"/>
      <c r="C270" s="68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8.75">
      <c r="A271" s="12"/>
      <c r="B271" s="4"/>
      <c r="C271" s="68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8.75">
      <c r="A272" s="12"/>
      <c r="B272" s="4"/>
      <c r="C272" s="68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8.75">
      <c r="A273" s="12"/>
      <c r="B273" s="4"/>
      <c r="C273" s="68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8.75">
      <c r="A274" s="12"/>
      <c r="B274" s="4"/>
      <c r="C274" s="68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8.75">
      <c r="A275" s="12"/>
      <c r="B275" s="4"/>
      <c r="C275" s="68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8.75">
      <c r="A276" s="12"/>
      <c r="B276" s="4"/>
      <c r="C276" s="68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8.75">
      <c r="A277" s="12"/>
      <c r="B277" s="4"/>
      <c r="C277" s="68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8.75">
      <c r="A278" s="12"/>
      <c r="B278" s="4"/>
      <c r="C278" s="6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8.75">
      <c r="A279" s="12"/>
      <c r="B279" s="4"/>
      <c r="C279" s="68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8.75">
      <c r="A280" s="12"/>
      <c r="B280" s="4"/>
      <c r="C280" s="68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8.75">
      <c r="A281" s="12"/>
      <c r="B281" s="4"/>
      <c r="C281" s="68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8.75">
      <c r="A282" s="12"/>
      <c r="B282" s="4"/>
      <c r="C282" s="6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8.75">
      <c r="A283" s="12"/>
      <c r="B283" s="4"/>
      <c r="C283" s="6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8.75">
      <c r="A284" s="12"/>
      <c r="B284" s="4"/>
      <c r="C284" s="68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8.75">
      <c r="A285" s="12"/>
      <c r="B285" s="4"/>
      <c r="C285" s="68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8.75">
      <c r="A286" s="12"/>
      <c r="B286" s="4"/>
      <c r="C286" s="68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8.75">
      <c r="A287" s="12"/>
      <c r="B287" s="4"/>
      <c r="C287" s="68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8.75">
      <c r="A288" s="12"/>
      <c r="B288" s="4"/>
      <c r="C288" s="6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8.75">
      <c r="A289" s="12"/>
      <c r="B289" s="4"/>
      <c r="C289" s="68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8.75">
      <c r="A290" s="12"/>
      <c r="B290" s="4"/>
      <c r="C290" s="68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8.75">
      <c r="A291" s="12"/>
      <c r="B291" s="4"/>
      <c r="C291" s="68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8.75">
      <c r="A292" s="12"/>
      <c r="B292" s="4"/>
      <c r="C292" s="68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8.75">
      <c r="A293" s="12"/>
      <c r="B293" s="4"/>
      <c r="C293" s="68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8.75">
      <c r="A294" s="12"/>
      <c r="B294" s="4"/>
      <c r="C294" s="68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8.75">
      <c r="A295" s="12"/>
      <c r="B295" s="4"/>
      <c r="C295" s="68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8.75">
      <c r="A296" s="12"/>
      <c r="B296" s="4"/>
      <c r="C296" s="68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8.75">
      <c r="A297" s="12"/>
      <c r="B297" s="4"/>
      <c r="C297" s="68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8.75">
      <c r="A298" s="12"/>
      <c r="B298" s="4"/>
      <c r="C298" s="68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8.75">
      <c r="A299" s="12"/>
      <c r="B299" s="4"/>
      <c r="C299" s="68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8.75">
      <c r="A300" s="12"/>
      <c r="B300" s="4"/>
      <c r="C300" s="68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8.75">
      <c r="A301" s="12"/>
      <c r="B301" s="4"/>
      <c r="C301" s="68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8.75">
      <c r="A302" s="12"/>
      <c r="B302" s="4"/>
      <c r="C302" s="68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8.75">
      <c r="A303" s="12"/>
      <c r="B303" s="4"/>
      <c r="C303" s="68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8.75">
      <c r="A304" s="12"/>
      <c r="B304" s="4"/>
      <c r="C304" s="68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8.75">
      <c r="A305" s="12"/>
      <c r="B305" s="4"/>
      <c r="C305" s="68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8.75">
      <c r="A306" s="12"/>
      <c r="B306" s="4"/>
      <c r="C306" s="68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8.75">
      <c r="A307" s="12"/>
      <c r="B307" s="4"/>
      <c r="C307" s="68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8.75">
      <c r="A308" s="12"/>
      <c r="B308" s="4"/>
      <c r="C308" s="6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8.75">
      <c r="A309" s="12"/>
      <c r="B309" s="4"/>
      <c r="C309" s="68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8.75">
      <c r="A310" s="12"/>
      <c r="B310" s="4"/>
      <c r="C310" s="68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8.75">
      <c r="A311" s="12"/>
      <c r="B311" s="4"/>
      <c r="C311" s="68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8.75">
      <c r="A312" s="12"/>
      <c r="B312" s="4"/>
      <c r="C312" s="68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8.75">
      <c r="A313" s="12"/>
      <c r="B313" s="4"/>
      <c r="C313" s="68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8.75">
      <c r="A314" s="12"/>
      <c r="B314" s="4"/>
      <c r="C314" s="68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8.75">
      <c r="A315" s="12"/>
      <c r="B315" s="4"/>
      <c r="C315" s="68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8.75">
      <c r="A316" s="12"/>
      <c r="B316" s="4"/>
      <c r="C316" s="68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8.75">
      <c r="A317" s="12"/>
      <c r="B317" s="4"/>
      <c r="C317" s="68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8.75">
      <c r="A318" s="12"/>
      <c r="B318" s="4"/>
      <c r="C318" s="6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8.75">
      <c r="A319" s="12"/>
      <c r="B319" s="4"/>
      <c r="C319" s="68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8.75">
      <c r="A320" s="12"/>
      <c r="B320" s="4"/>
      <c r="C320" s="68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8.75">
      <c r="A321" s="12"/>
      <c r="B321" s="4"/>
      <c r="C321" s="68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8.75">
      <c r="A322" s="12"/>
      <c r="B322" s="4"/>
      <c r="C322" s="68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8.75">
      <c r="A323" s="12"/>
      <c r="B323" s="4"/>
      <c r="C323" s="68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8.75">
      <c r="A324" s="12"/>
      <c r="B324" s="4"/>
      <c r="C324" s="68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8.75">
      <c r="A325" s="12"/>
      <c r="B325" s="4"/>
      <c r="C325" s="68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8.75">
      <c r="A326" s="12"/>
      <c r="B326" s="4"/>
      <c r="C326" s="68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8.75">
      <c r="A327" s="12"/>
      <c r="B327" s="4"/>
      <c r="C327" s="68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8.75">
      <c r="A328" s="12"/>
      <c r="B328" s="4"/>
      <c r="C328" s="6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8.75">
      <c r="A329" s="12"/>
      <c r="B329" s="4"/>
      <c r="C329" s="68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8.75">
      <c r="A330" s="12"/>
      <c r="B330" s="4"/>
      <c r="C330" s="68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8.75">
      <c r="A331" s="12"/>
      <c r="B331" s="4"/>
      <c r="C331" s="68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8.75">
      <c r="A332" s="12"/>
      <c r="B332" s="4"/>
      <c r="C332" s="68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8.75">
      <c r="A333" s="12"/>
      <c r="B333" s="4"/>
      <c r="C333" s="68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8.75">
      <c r="A334" s="12"/>
      <c r="B334" s="4"/>
      <c r="C334" s="68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8.75">
      <c r="A335" s="12"/>
      <c r="B335" s="4"/>
      <c r="C335" s="68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8.75">
      <c r="A336" s="12"/>
      <c r="B336" s="4"/>
      <c r="C336" s="68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8.75">
      <c r="A337" s="12"/>
      <c r="B337" s="4"/>
      <c r="C337" s="68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8.75">
      <c r="A338" s="12"/>
      <c r="B338" s="4"/>
      <c r="C338" s="6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8.75">
      <c r="A339" s="12"/>
      <c r="B339" s="4"/>
      <c r="C339" s="68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8.75">
      <c r="A340" s="12"/>
      <c r="B340" s="4"/>
      <c r="C340" s="68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8.75">
      <c r="A341" s="12"/>
      <c r="B341" s="4"/>
      <c r="C341" s="68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8.75">
      <c r="A342" s="12"/>
      <c r="B342" s="4"/>
      <c r="C342" s="68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8.75">
      <c r="A343" s="12"/>
      <c r="B343" s="4"/>
      <c r="C343" s="68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8.75">
      <c r="A344" s="12"/>
      <c r="B344" s="4"/>
      <c r="C344" s="68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8.75">
      <c r="A345" s="12"/>
      <c r="B345" s="4"/>
      <c r="C345" s="68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8.75">
      <c r="A346" s="12"/>
      <c r="B346" s="4"/>
      <c r="C346" s="68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8.75">
      <c r="A347" s="12"/>
      <c r="B347" s="4"/>
      <c r="C347" s="68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8.75">
      <c r="A348" s="12"/>
      <c r="B348" s="4"/>
      <c r="C348" s="6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8.75">
      <c r="A349" s="12"/>
      <c r="B349" s="4"/>
      <c r="C349" s="68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8.75">
      <c r="A350" s="12"/>
      <c r="B350" s="4"/>
      <c r="C350" s="68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8.75">
      <c r="A351" s="12"/>
      <c r="B351" s="4"/>
      <c r="C351" s="68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8.75">
      <c r="A352" s="12"/>
      <c r="B352" s="4"/>
      <c r="C352" s="68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8.75">
      <c r="A353" s="12"/>
      <c r="B353" s="4"/>
      <c r="C353" s="68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8.75">
      <c r="A354" s="12"/>
      <c r="B354" s="4"/>
      <c r="C354" s="68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8.75">
      <c r="A355" s="12"/>
      <c r="B355" s="4"/>
      <c r="C355" s="68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8.75">
      <c r="A356" s="12"/>
      <c r="B356" s="4"/>
      <c r="C356" s="68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8.75">
      <c r="A357" s="12"/>
      <c r="B357" s="4"/>
      <c r="C357" s="68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8.75">
      <c r="A358" s="12"/>
      <c r="B358" s="4"/>
      <c r="C358" s="68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8.75">
      <c r="A359" s="12"/>
      <c r="B359" s="4"/>
      <c r="C359" s="68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8.75">
      <c r="A360" s="12"/>
      <c r="B360" s="4"/>
      <c r="C360" s="68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8.75">
      <c r="A361" s="12"/>
      <c r="B361" s="4"/>
      <c r="C361" s="68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8.75">
      <c r="A362" s="12"/>
      <c r="B362" s="4"/>
      <c r="C362" s="68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8.75">
      <c r="A363" s="12"/>
      <c r="B363" s="4"/>
      <c r="C363" s="68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8.75">
      <c r="A364" s="12"/>
      <c r="B364" s="4"/>
      <c r="C364" s="68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8.75">
      <c r="A365" s="12"/>
      <c r="B365" s="4"/>
      <c r="C365" s="68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</sheetData>
  <sheetProtection/>
  <autoFilter ref="D1:D365"/>
  <mergeCells count="34">
    <mergeCell ref="V5:X9"/>
    <mergeCell ref="A3:Y3"/>
    <mergeCell ref="Z5:Z9"/>
    <mergeCell ref="P5:Q6"/>
    <mergeCell ref="Y5:Y9"/>
    <mergeCell ref="R7:R9"/>
    <mergeCell ref="P7:P9"/>
    <mergeCell ref="Q7:Q9"/>
    <mergeCell ref="C5:C9"/>
    <mergeCell ref="L6:M6"/>
    <mergeCell ref="A1:Y1"/>
    <mergeCell ref="A2:Y2"/>
    <mergeCell ref="A4:Y4"/>
    <mergeCell ref="A5:A9"/>
    <mergeCell ref="B5:B9"/>
    <mergeCell ref="R5:U6"/>
    <mergeCell ref="H7:H9"/>
    <mergeCell ref="E5:E9"/>
    <mergeCell ref="D5:D9"/>
    <mergeCell ref="J6:K6"/>
    <mergeCell ref="J5:O5"/>
    <mergeCell ref="G5:I5"/>
    <mergeCell ref="J7:J9"/>
    <mergeCell ref="F5:F9"/>
    <mergeCell ref="K7:K9"/>
    <mergeCell ref="L7:L9"/>
    <mergeCell ref="M7:M9"/>
    <mergeCell ref="U7:U9"/>
    <mergeCell ref="G6:G9"/>
    <mergeCell ref="H6:I6"/>
    <mergeCell ref="I7:I9"/>
    <mergeCell ref="N7:N9"/>
    <mergeCell ref="O7:O9"/>
    <mergeCell ref="N6:O6"/>
  </mergeCells>
  <printOptions horizontalCentered="1"/>
  <pageMargins left="0.2362204724409449" right="0.15748031496062992" top="0.7480314960629921" bottom="0.5511811023622047" header="0.31496062992125984" footer="0.31496062992125984"/>
  <pageSetup firstPageNumber="1" useFirstPageNumber="1" fitToHeight="0" fitToWidth="1" horizontalDpi="600" verticalDpi="600" orientation="landscape" paperSize="9" scale="4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3"/>
  <sheetViews>
    <sheetView tabSelected="1" zoomScale="80" zoomScaleNormal="80" zoomScalePageLayoutView="0" workbookViewId="0" topLeftCell="A1">
      <pane xSplit="7" ySplit="24" topLeftCell="R27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I27" sqref="AI27"/>
    </sheetView>
  </sheetViews>
  <sheetFormatPr defaultColWidth="9.00390625" defaultRowHeight="15"/>
  <cols>
    <col min="1" max="1" width="5.140625" style="68" customWidth="1"/>
    <col min="2" max="2" width="31.421875" style="9" customWidth="1"/>
    <col min="3" max="3" width="12.421875" style="9" hidden="1" customWidth="1"/>
    <col min="4" max="4" width="8.57421875" style="9" hidden="1" customWidth="1"/>
    <col min="5" max="5" width="11.28125" style="10" hidden="1" customWidth="1"/>
    <col min="6" max="6" width="12.421875" style="10" hidden="1" customWidth="1"/>
    <col min="7" max="7" width="13.28125" style="10" hidden="1" customWidth="1"/>
    <col min="8" max="8" width="25.140625" style="10" customWidth="1"/>
    <col min="9" max="9" width="13.7109375" style="8" customWidth="1"/>
    <col min="10" max="10" width="11.00390625" style="8" customWidth="1"/>
    <col min="11" max="11" width="9.7109375" style="8" customWidth="1"/>
    <col min="12" max="12" width="14.57421875" style="8" customWidth="1"/>
    <col min="13" max="13" width="15.421875" style="8" customWidth="1"/>
    <col min="14" max="14" width="10.8515625" style="8" customWidth="1"/>
    <col min="15" max="15" width="13.140625" style="8" customWidth="1"/>
    <col min="16" max="16" width="11.421875" style="8" customWidth="1"/>
    <col min="17" max="17" width="9.00390625" style="8" customWidth="1"/>
    <col min="18" max="18" width="10.28125" style="8" customWidth="1"/>
    <col min="19" max="19" width="11.00390625" style="8" customWidth="1"/>
    <col min="20" max="20" width="9.28125" style="8" customWidth="1"/>
    <col min="21" max="21" width="10.140625" style="8" customWidth="1"/>
    <col min="22" max="22" width="11.28125" style="8" customWidth="1"/>
    <col min="23" max="23" width="9.28125" style="8" customWidth="1"/>
    <col min="24" max="24" width="11.00390625" style="8" customWidth="1"/>
    <col min="25" max="25" width="10.57421875" style="8" customWidth="1"/>
    <col min="26" max="26" width="9.00390625" style="8" customWidth="1"/>
    <col min="27" max="27" width="11.28125" style="8" customWidth="1"/>
    <col min="28" max="28" width="11.421875" style="8" customWidth="1"/>
    <col min="29" max="29" width="9.140625" style="8" customWidth="1"/>
    <col min="30" max="30" width="11.28125" style="8" customWidth="1"/>
    <col min="31" max="33" width="11.140625" style="162" customWidth="1"/>
    <col min="34" max="34" width="17.7109375" style="68" customWidth="1"/>
    <col min="35" max="16384" width="9.00390625" style="4" customWidth="1"/>
  </cols>
  <sheetData>
    <row r="1" spans="1:34" s="1" customFormat="1" ht="20.25">
      <c r="A1" s="195" t="s">
        <v>212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ht="22.5">
      <c r="A2" s="196" t="s">
        <v>220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1:34" ht="23.25">
      <c r="A3" s="197" t="s">
        <v>218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4" s="103" customFormat="1" ht="20.25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</row>
    <row r="5" spans="1:34" s="5" customFormat="1" ht="18.75" customHeight="1">
      <c r="A5" s="189" t="s">
        <v>14</v>
      </c>
      <c r="B5" s="189" t="s">
        <v>6</v>
      </c>
      <c r="C5" s="189" t="s">
        <v>142</v>
      </c>
      <c r="D5" s="189" t="s">
        <v>131</v>
      </c>
      <c r="E5" s="189" t="s">
        <v>143</v>
      </c>
      <c r="F5" s="189" t="s">
        <v>144</v>
      </c>
      <c r="G5" s="189" t="s">
        <v>145</v>
      </c>
      <c r="H5" s="168" t="s">
        <v>18</v>
      </c>
      <c r="I5" s="170"/>
      <c r="J5" s="170"/>
      <c r="K5" s="170"/>
      <c r="L5" s="170"/>
      <c r="M5" s="170"/>
      <c r="N5" s="170"/>
      <c r="O5" s="169"/>
      <c r="P5" s="171" t="s">
        <v>139</v>
      </c>
      <c r="Q5" s="171"/>
      <c r="R5" s="171"/>
      <c r="S5" s="171"/>
      <c r="T5" s="171"/>
      <c r="U5" s="171"/>
      <c r="V5" s="171"/>
      <c r="W5" s="171"/>
      <c r="X5" s="171"/>
      <c r="Y5" s="171" t="s">
        <v>146</v>
      </c>
      <c r="Z5" s="171"/>
      <c r="AA5" s="171"/>
      <c r="AB5" s="171"/>
      <c r="AC5" s="171"/>
      <c r="AD5" s="171"/>
      <c r="AE5" s="192" t="s">
        <v>217</v>
      </c>
      <c r="AF5" s="192"/>
      <c r="AG5" s="192"/>
      <c r="AH5" s="189" t="s">
        <v>129</v>
      </c>
    </row>
    <row r="6" spans="1:34" s="5" customFormat="1" ht="63.75" customHeight="1">
      <c r="A6" s="190"/>
      <c r="B6" s="190"/>
      <c r="C6" s="190"/>
      <c r="D6" s="190"/>
      <c r="E6" s="190"/>
      <c r="F6" s="190"/>
      <c r="G6" s="190"/>
      <c r="H6" s="166" t="s">
        <v>147</v>
      </c>
      <c r="I6" s="166" t="s">
        <v>19</v>
      </c>
      <c r="J6" s="166"/>
      <c r="K6" s="166"/>
      <c r="L6" s="166"/>
      <c r="M6" s="166"/>
      <c r="N6" s="166"/>
      <c r="O6" s="166"/>
      <c r="P6" s="171" t="s">
        <v>148</v>
      </c>
      <c r="Q6" s="171"/>
      <c r="R6" s="171"/>
      <c r="S6" s="171" t="s">
        <v>149</v>
      </c>
      <c r="T6" s="171"/>
      <c r="U6" s="171"/>
      <c r="V6" s="171" t="s">
        <v>150</v>
      </c>
      <c r="W6" s="171"/>
      <c r="X6" s="171"/>
      <c r="Y6" s="171" t="s">
        <v>135</v>
      </c>
      <c r="Z6" s="171"/>
      <c r="AA6" s="171"/>
      <c r="AB6" s="171" t="s">
        <v>151</v>
      </c>
      <c r="AC6" s="171"/>
      <c r="AD6" s="171"/>
      <c r="AE6" s="192"/>
      <c r="AF6" s="192"/>
      <c r="AG6" s="192"/>
      <c r="AH6" s="190"/>
    </row>
    <row r="7" spans="1:34" s="5" customFormat="1" ht="18.75" customHeight="1">
      <c r="A7" s="190"/>
      <c r="B7" s="190"/>
      <c r="C7" s="190"/>
      <c r="D7" s="190"/>
      <c r="E7" s="190"/>
      <c r="F7" s="190"/>
      <c r="G7" s="190"/>
      <c r="H7" s="166"/>
      <c r="I7" s="166" t="s">
        <v>2</v>
      </c>
      <c r="J7" s="194" t="s">
        <v>140</v>
      </c>
      <c r="K7" s="194"/>
      <c r="L7" s="194"/>
      <c r="M7" s="194"/>
      <c r="N7" s="194"/>
      <c r="O7" s="194"/>
      <c r="P7" s="166" t="s">
        <v>152</v>
      </c>
      <c r="Q7" s="194" t="s">
        <v>140</v>
      </c>
      <c r="R7" s="194"/>
      <c r="S7" s="166" t="s">
        <v>152</v>
      </c>
      <c r="T7" s="194" t="s">
        <v>140</v>
      </c>
      <c r="U7" s="194"/>
      <c r="V7" s="166" t="s">
        <v>152</v>
      </c>
      <c r="W7" s="194" t="s">
        <v>140</v>
      </c>
      <c r="X7" s="194"/>
      <c r="Y7" s="166" t="s">
        <v>152</v>
      </c>
      <c r="Z7" s="194" t="s">
        <v>140</v>
      </c>
      <c r="AA7" s="194"/>
      <c r="AB7" s="166" t="s">
        <v>152</v>
      </c>
      <c r="AC7" s="194" t="s">
        <v>140</v>
      </c>
      <c r="AD7" s="194"/>
      <c r="AE7" s="192" t="s">
        <v>152</v>
      </c>
      <c r="AF7" s="193" t="s">
        <v>127</v>
      </c>
      <c r="AG7" s="193"/>
      <c r="AH7" s="190"/>
    </row>
    <row r="8" spans="1:34" s="5" customFormat="1" ht="18.75" customHeight="1">
      <c r="A8" s="190"/>
      <c r="B8" s="190"/>
      <c r="C8" s="190"/>
      <c r="D8" s="190"/>
      <c r="E8" s="190"/>
      <c r="F8" s="190"/>
      <c r="G8" s="190"/>
      <c r="H8" s="166"/>
      <c r="I8" s="166"/>
      <c r="J8" s="176" t="s">
        <v>153</v>
      </c>
      <c r="K8" s="177"/>
      <c r="L8" s="166" t="s">
        <v>154</v>
      </c>
      <c r="M8" s="166"/>
      <c r="N8" s="166"/>
      <c r="O8" s="166"/>
      <c r="P8" s="166"/>
      <c r="Q8" s="189" t="s">
        <v>155</v>
      </c>
      <c r="R8" s="163" t="s">
        <v>141</v>
      </c>
      <c r="S8" s="166"/>
      <c r="T8" s="189" t="s">
        <v>155</v>
      </c>
      <c r="U8" s="163" t="s">
        <v>156</v>
      </c>
      <c r="V8" s="166"/>
      <c r="W8" s="189" t="s">
        <v>155</v>
      </c>
      <c r="X8" s="163" t="s">
        <v>156</v>
      </c>
      <c r="Y8" s="166"/>
      <c r="Z8" s="189" t="s">
        <v>157</v>
      </c>
      <c r="AA8" s="163" t="s">
        <v>158</v>
      </c>
      <c r="AB8" s="166"/>
      <c r="AC8" s="189" t="s">
        <v>157</v>
      </c>
      <c r="AD8" s="163" t="s">
        <v>158</v>
      </c>
      <c r="AE8" s="192"/>
      <c r="AF8" s="192" t="s">
        <v>157</v>
      </c>
      <c r="AG8" s="192" t="s">
        <v>158</v>
      </c>
      <c r="AH8" s="190"/>
    </row>
    <row r="9" spans="1:34" s="5" customFormat="1" ht="18.75" customHeight="1">
      <c r="A9" s="190"/>
      <c r="B9" s="190"/>
      <c r="C9" s="190"/>
      <c r="D9" s="190"/>
      <c r="E9" s="190"/>
      <c r="F9" s="190"/>
      <c r="G9" s="190"/>
      <c r="H9" s="166"/>
      <c r="I9" s="166"/>
      <c r="J9" s="178"/>
      <c r="K9" s="179"/>
      <c r="L9" s="166"/>
      <c r="M9" s="166"/>
      <c r="N9" s="166"/>
      <c r="O9" s="166"/>
      <c r="P9" s="166"/>
      <c r="Q9" s="190"/>
      <c r="R9" s="164"/>
      <c r="S9" s="166"/>
      <c r="T9" s="190"/>
      <c r="U9" s="164"/>
      <c r="V9" s="166"/>
      <c r="W9" s="190"/>
      <c r="X9" s="164"/>
      <c r="Y9" s="166"/>
      <c r="Z9" s="190"/>
      <c r="AA9" s="164"/>
      <c r="AB9" s="166"/>
      <c r="AC9" s="190"/>
      <c r="AD9" s="164"/>
      <c r="AE9" s="192"/>
      <c r="AF9" s="192"/>
      <c r="AG9" s="192"/>
      <c r="AH9" s="190"/>
    </row>
    <row r="10" spans="1:34" s="5" customFormat="1" ht="18.75" customHeight="1">
      <c r="A10" s="190"/>
      <c r="B10" s="190"/>
      <c r="C10" s="190"/>
      <c r="D10" s="190"/>
      <c r="E10" s="190"/>
      <c r="F10" s="190"/>
      <c r="G10" s="190"/>
      <c r="H10" s="166"/>
      <c r="I10" s="166"/>
      <c r="J10" s="166" t="s">
        <v>152</v>
      </c>
      <c r="K10" s="166" t="s">
        <v>159</v>
      </c>
      <c r="L10" s="166" t="s">
        <v>160</v>
      </c>
      <c r="M10" s="166" t="s">
        <v>161</v>
      </c>
      <c r="N10" s="166"/>
      <c r="O10" s="166"/>
      <c r="P10" s="166"/>
      <c r="Q10" s="190"/>
      <c r="R10" s="164"/>
      <c r="S10" s="166"/>
      <c r="T10" s="190"/>
      <c r="U10" s="164"/>
      <c r="V10" s="166"/>
      <c r="W10" s="190"/>
      <c r="X10" s="164"/>
      <c r="Y10" s="166"/>
      <c r="Z10" s="190"/>
      <c r="AA10" s="164"/>
      <c r="AB10" s="166"/>
      <c r="AC10" s="190"/>
      <c r="AD10" s="164"/>
      <c r="AE10" s="192"/>
      <c r="AF10" s="192"/>
      <c r="AG10" s="192"/>
      <c r="AH10" s="190"/>
    </row>
    <row r="11" spans="1:34" s="5" customFormat="1" ht="18.75">
      <c r="A11" s="190"/>
      <c r="B11" s="190"/>
      <c r="C11" s="190"/>
      <c r="D11" s="190"/>
      <c r="E11" s="190"/>
      <c r="F11" s="190"/>
      <c r="G11" s="190"/>
      <c r="H11" s="166"/>
      <c r="I11" s="166"/>
      <c r="J11" s="166"/>
      <c r="K11" s="166"/>
      <c r="L11" s="166"/>
      <c r="M11" s="166" t="s">
        <v>152</v>
      </c>
      <c r="N11" s="166" t="s">
        <v>127</v>
      </c>
      <c r="O11" s="166"/>
      <c r="P11" s="166"/>
      <c r="Q11" s="190"/>
      <c r="R11" s="164"/>
      <c r="S11" s="166"/>
      <c r="T11" s="190"/>
      <c r="U11" s="164"/>
      <c r="V11" s="166"/>
      <c r="W11" s="190"/>
      <c r="X11" s="164"/>
      <c r="Y11" s="166"/>
      <c r="Z11" s="190"/>
      <c r="AA11" s="164"/>
      <c r="AB11" s="166"/>
      <c r="AC11" s="190"/>
      <c r="AD11" s="164"/>
      <c r="AE11" s="192"/>
      <c r="AF11" s="192"/>
      <c r="AG11" s="192"/>
      <c r="AH11" s="190"/>
    </row>
    <row r="12" spans="1:34" s="5" customFormat="1" ht="75">
      <c r="A12" s="191"/>
      <c r="B12" s="191"/>
      <c r="C12" s="191"/>
      <c r="D12" s="191"/>
      <c r="E12" s="191"/>
      <c r="F12" s="191"/>
      <c r="G12" s="191"/>
      <c r="H12" s="166"/>
      <c r="I12" s="166"/>
      <c r="J12" s="166"/>
      <c r="K12" s="166"/>
      <c r="L12" s="166"/>
      <c r="M12" s="166"/>
      <c r="N12" s="26" t="s">
        <v>162</v>
      </c>
      <c r="O12" s="26" t="s">
        <v>163</v>
      </c>
      <c r="P12" s="166"/>
      <c r="Q12" s="191"/>
      <c r="R12" s="165"/>
      <c r="S12" s="166"/>
      <c r="T12" s="191"/>
      <c r="U12" s="165"/>
      <c r="V12" s="166"/>
      <c r="W12" s="191"/>
      <c r="X12" s="165"/>
      <c r="Y12" s="166"/>
      <c r="Z12" s="191"/>
      <c r="AA12" s="165"/>
      <c r="AB12" s="166"/>
      <c r="AC12" s="191"/>
      <c r="AD12" s="165"/>
      <c r="AE12" s="192"/>
      <c r="AF12" s="192"/>
      <c r="AG12" s="192"/>
      <c r="AH12" s="191"/>
    </row>
    <row r="13" spans="1:34" s="7" customFormat="1" ht="18.75">
      <c r="A13" s="6" t="s">
        <v>8</v>
      </c>
      <c r="B13" s="6" t="s">
        <v>0</v>
      </c>
      <c r="C13" s="6" t="s">
        <v>4</v>
      </c>
      <c r="D13" s="6" t="s">
        <v>5</v>
      </c>
      <c r="E13" s="6" t="s">
        <v>9</v>
      </c>
      <c r="F13" s="6" t="s">
        <v>70</v>
      </c>
      <c r="G13" s="6" t="s">
        <v>71</v>
      </c>
      <c r="H13" s="6" t="s">
        <v>72</v>
      </c>
      <c r="I13" s="6" t="s">
        <v>138</v>
      </c>
      <c r="J13" s="6" t="s">
        <v>164</v>
      </c>
      <c r="K13" s="6" t="s">
        <v>165</v>
      </c>
      <c r="L13" s="6" t="s">
        <v>166</v>
      </c>
      <c r="M13" s="6" t="s">
        <v>167</v>
      </c>
      <c r="N13" s="6" t="s">
        <v>168</v>
      </c>
      <c r="O13" s="6" t="s">
        <v>169</v>
      </c>
      <c r="P13" s="6" t="s">
        <v>170</v>
      </c>
      <c r="Q13" s="6" t="s">
        <v>171</v>
      </c>
      <c r="R13" s="6" t="s">
        <v>172</v>
      </c>
      <c r="S13" s="6" t="s">
        <v>173</v>
      </c>
      <c r="T13" s="6" t="s">
        <v>174</v>
      </c>
      <c r="U13" s="6" t="s">
        <v>175</v>
      </c>
      <c r="V13" s="6" t="s">
        <v>176</v>
      </c>
      <c r="W13" s="6" t="s">
        <v>177</v>
      </c>
      <c r="X13" s="6" t="s">
        <v>178</v>
      </c>
      <c r="Y13" s="6" t="s">
        <v>179</v>
      </c>
      <c r="Z13" s="6" t="s">
        <v>180</v>
      </c>
      <c r="AA13" s="6">
        <v>27</v>
      </c>
      <c r="AB13" s="6">
        <v>28</v>
      </c>
      <c r="AC13" s="6">
        <v>29</v>
      </c>
      <c r="AD13" s="6">
        <v>30</v>
      </c>
      <c r="AE13" s="6">
        <v>31</v>
      </c>
      <c r="AF13" s="6">
        <v>32</v>
      </c>
      <c r="AG13" s="6">
        <v>33</v>
      </c>
      <c r="AH13" s="6">
        <v>34</v>
      </c>
    </row>
    <row r="14" spans="1:34" s="7" customFormat="1" ht="18.75" hidden="1">
      <c r="A14" s="6"/>
      <c r="B14" s="104" t="s">
        <v>3</v>
      </c>
      <c r="C14" s="104"/>
      <c r="D14" s="10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41"/>
      <c r="AF14" s="41"/>
      <c r="AG14" s="41"/>
      <c r="AH14" s="6"/>
    </row>
    <row r="15" spans="1:34" s="107" customFormat="1" ht="75" hidden="1">
      <c r="A15" s="105" t="s">
        <v>20</v>
      </c>
      <c r="B15" s="106" t="s">
        <v>181</v>
      </c>
      <c r="C15" s="104"/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62"/>
      <c r="AF15" s="62"/>
      <c r="AG15" s="62"/>
      <c r="AH15" s="105"/>
    </row>
    <row r="16" spans="1:34" ht="18.75" hidden="1">
      <c r="A16" s="18" t="s">
        <v>26</v>
      </c>
      <c r="B16" s="14" t="s">
        <v>182</v>
      </c>
      <c r="C16" s="14"/>
      <c r="D16" s="14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54"/>
      <c r="AF16" s="54"/>
      <c r="AG16" s="54"/>
      <c r="AH16" s="143"/>
    </row>
    <row r="17" spans="1:34" s="2" customFormat="1" ht="78" hidden="1">
      <c r="A17" s="22" t="s">
        <v>8</v>
      </c>
      <c r="B17" s="23" t="s">
        <v>183</v>
      </c>
      <c r="C17" s="23"/>
      <c r="D17" s="23"/>
      <c r="E17" s="20"/>
      <c r="F17" s="20"/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36"/>
      <c r="AF17" s="36"/>
      <c r="AG17" s="36"/>
      <c r="AH17" s="13"/>
    </row>
    <row r="18" spans="1:34" ht="18.75" hidden="1">
      <c r="A18" s="90" t="s">
        <v>21</v>
      </c>
      <c r="B18" s="91" t="s">
        <v>184</v>
      </c>
      <c r="C18" s="91"/>
      <c r="D18" s="91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54"/>
      <c r="AF18" s="54"/>
      <c r="AG18" s="54"/>
      <c r="AH18" s="143"/>
    </row>
    <row r="19" spans="1:34" ht="18.75" hidden="1">
      <c r="A19" s="90" t="s">
        <v>185</v>
      </c>
      <c r="B19" s="109" t="s">
        <v>186</v>
      </c>
      <c r="C19" s="109"/>
      <c r="D19" s="109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54"/>
      <c r="AF19" s="54"/>
      <c r="AG19" s="54"/>
      <c r="AH19" s="143"/>
    </row>
    <row r="20" spans="1:34" s="1" customFormat="1" ht="39" hidden="1">
      <c r="A20" s="22" t="s">
        <v>0</v>
      </c>
      <c r="B20" s="23" t="s">
        <v>187</v>
      </c>
      <c r="C20" s="23"/>
      <c r="D20" s="23"/>
      <c r="E20" s="110"/>
      <c r="F20" s="110"/>
      <c r="G20" s="110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59"/>
      <c r="AF20" s="159"/>
      <c r="AG20" s="159"/>
      <c r="AH20" s="145"/>
    </row>
    <row r="21" spans="1:34" ht="18.75" hidden="1">
      <c r="A21" s="90" t="s">
        <v>21</v>
      </c>
      <c r="B21" s="91" t="s">
        <v>184</v>
      </c>
      <c r="C21" s="91"/>
      <c r="D21" s="91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54"/>
      <c r="AF21" s="54"/>
      <c r="AG21" s="54"/>
      <c r="AH21" s="143"/>
    </row>
    <row r="22" spans="1:34" ht="18.75" hidden="1">
      <c r="A22" s="90" t="s">
        <v>185</v>
      </c>
      <c r="B22" s="109" t="s">
        <v>186</v>
      </c>
      <c r="C22" s="109"/>
      <c r="D22" s="109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54"/>
      <c r="AF22" s="54"/>
      <c r="AG22" s="54"/>
      <c r="AH22" s="143"/>
    </row>
    <row r="23" spans="1:43" s="1" customFormat="1" ht="58.5" hidden="1">
      <c r="A23" s="22" t="s">
        <v>4</v>
      </c>
      <c r="B23" s="23" t="s">
        <v>188</v>
      </c>
      <c r="C23" s="23"/>
      <c r="D23" s="23"/>
      <c r="E23" s="110"/>
      <c r="F23" s="110"/>
      <c r="G23" s="110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59"/>
      <c r="AF23" s="159"/>
      <c r="AG23" s="159"/>
      <c r="AH23" s="145"/>
      <c r="AI23" s="112"/>
      <c r="AJ23" s="112"/>
      <c r="AK23" s="112"/>
      <c r="AL23" s="112"/>
      <c r="AM23" s="112"/>
      <c r="AN23" s="112"/>
      <c r="AO23" s="112"/>
      <c r="AP23" s="112"/>
      <c r="AQ23" s="112"/>
    </row>
    <row r="24" spans="1:43" s="1" customFormat="1" ht="19.5">
      <c r="A24" s="22"/>
      <c r="B24" s="23" t="s">
        <v>3</v>
      </c>
      <c r="C24" s="23"/>
      <c r="D24" s="23"/>
      <c r="E24" s="110"/>
      <c r="F24" s="110"/>
      <c r="G24" s="110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>
        <f>SUM(AF25:AF30)</f>
        <v>21620</v>
      </c>
      <c r="AG24" s="113">
        <f>SUM(AG25:AG30)</f>
        <v>400950</v>
      </c>
      <c r="AH24" s="145"/>
      <c r="AI24" s="112"/>
      <c r="AJ24" s="112"/>
      <c r="AK24" s="112"/>
      <c r="AL24" s="112"/>
      <c r="AM24" s="112"/>
      <c r="AN24" s="112"/>
      <c r="AO24" s="112"/>
      <c r="AP24" s="112"/>
      <c r="AQ24" s="112"/>
    </row>
    <row r="25" spans="1:43" s="123" customFormat="1" ht="78.75">
      <c r="A25" s="114">
        <v>1</v>
      </c>
      <c r="B25" s="115" t="s">
        <v>189</v>
      </c>
      <c r="C25" s="116">
        <v>7737381</v>
      </c>
      <c r="D25" s="117" t="s">
        <v>23</v>
      </c>
      <c r="E25" s="117" t="s">
        <v>190</v>
      </c>
      <c r="F25" s="118" t="s">
        <v>191</v>
      </c>
      <c r="G25" s="117"/>
      <c r="H25" s="117" t="s">
        <v>192</v>
      </c>
      <c r="I25" s="119">
        <f aca="true" t="shared" si="0" ref="I25:I30">J25+M25</f>
        <v>234378</v>
      </c>
      <c r="J25" s="119">
        <v>0</v>
      </c>
      <c r="K25" s="120">
        <v>0</v>
      </c>
      <c r="L25" s="121" t="s">
        <v>193</v>
      </c>
      <c r="M25" s="120">
        <f>N25+O25</f>
        <v>234378</v>
      </c>
      <c r="N25" s="120">
        <v>187502</v>
      </c>
      <c r="O25" s="120">
        <v>46876</v>
      </c>
      <c r="P25" s="120">
        <f aca="true" t="shared" si="1" ref="P25:P30">Q25+R25</f>
        <v>85263</v>
      </c>
      <c r="Q25" s="120">
        <v>0</v>
      </c>
      <c r="R25" s="120">
        <v>85263</v>
      </c>
      <c r="S25" s="120">
        <f aca="true" t="shared" si="2" ref="S25:S30">T25+U25</f>
        <v>3687</v>
      </c>
      <c r="T25" s="120">
        <v>0</v>
      </c>
      <c r="U25" s="120">
        <v>3687</v>
      </c>
      <c r="V25" s="120">
        <f aca="true" t="shared" si="3" ref="V25:V30">W25+X25</f>
        <v>35009</v>
      </c>
      <c r="W25" s="120">
        <v>0</v>
      </c>
      <c r="X25" s="120">
        <v>35009</v>
      </c>
      <c r="Y25" s="120">
        <f aca="true" t="shared" si="4" ref="Y25:Y30">Z25+AA25</f>
        <v>187502</v>
      </c>
      <c r="Z25" s="120">
        <v>0</v>
      </c>
      <c r="AA25" s="120">
        <v>187502</v>
      </c>
      <c r="AB25" s="120">
        <f aca="true" t="shared" si="5" ref="AB25:AB30">AC25+AD25</f>
        <v>89323</v>
      </c>
      <c r="AC25" s="120"/>
      <c r="AD25" s="120">
        <f>1618+2442+85263</f>
        <v>89323</v>
      </c>
      <c r="AE25" s="120">
        <f aca="true" t="shared" si="6" ref="AE25:AE30">SUM(AF25:AG25)</f>
        <v>62774</v>
      </c>
      <c r="AF25" s="120"/>
      <c r="AG25" s="120">
        <v>62774</v>
      </c>
      <c r="AH25" s="117"/>
      <c r="AI25" s="122"/>
      <c r="AJ25" s="122"/>
      <c r="AK25" s="122"/>
      <c r="AL25" s="122"/>
      <c r="AM25" s="122"/>
      <c r="AN25" s="122"/>
      <c r="AO25" s="122"/>
      <c r="AP25" s="122"/>
      <c r="AQ25" s="122"/>
    </row>
    <row r="26" spans="1:43" s="123" customFormat="1" ht="102.75" customHeight="1">
      <c r="A26" s="49" t="s">
        <v>0</v>
      </c>
      <c r="B26" s="50" t="s">
        <v>194</v>
      </c>
      <c r="C26" s="50">
        <v>7736318</v>
      </c>
      <c r="D26" s="51" t="s">
        <v>23</v>
      </c>
      <c r="E26" s="51" t="s">
        <v>195</v>
      </c>
      <c r="F26" s="124">
        <v>43315</v>
      </c>
      <c r="G26" s="124">
        <v>45291</v>
      </c>
      <c r="H26" s="125" t="s">
        <v>196</v>
      </c>
      <c r="I26" s="119">
        <f t="shared" si="0"/>
        <v>501959</v>
      </c>
      <c r="J26" s="119">
        <v>98031</v>
      </c>
      <c r="K26" s="119">
        <v>21282</v>
      </c>
      <c r="L26" s="126"/>
      <c r="M26" s="120">
        <f>N26+O26</f>
        <v>403928</v>
      </c>
      <c r="N26" s="120">
        <v>363350</v>
      </c>
      <c r="O26" s="120">
        <v>40578</v>
      </c>
      <c r="P26" s="120">
        <f t="shared" si="1"/>
        <v>60890</v>
      </c>
      <c r="Q26" s="120">
        <v>0</v>
      </c>
      <c r="R26" s="127">
        <v>60890</v>
      </c>
      <c r="S26" s="120">
        <f t="shared" si="2"/>
        <v>16560</v>
      </c>
      <c r="T26" s="120">
        <v>0</v>
      </c>
      <c r="U26" s="120">
        <v>16560</v>
      </c>
      <c r="V26" s="120">
        <f t="shared" si="3"/>
        <v>53300</v>
      </c>
      <c r="W26" s="120">
        <v>0</v>
      </c>
      <c r="X26" s="120">
        <v>53300</v>
      </c>
      <c r="Y26" s="120">
        <f t="shared" si="4"/>
        <v>162266</v>
      </c>
      <c r="Z26" s="120">
        <v>0</v>
      </c>
      <c r="AA26" s="120">
        <v>162266</v>
      </c>
      <c r="AB26" s="120">
        <f t="shared" si="5"/>
        <v>62172</v>
      </c>
      <c r="AC26" s="120">
        <v>0</v>
      </c>
      <c r="AD26" s="120">
        <f>1282+R26</f>
        <v>62172</v>
      </c>
      <c r="AE26" s="120">
        <f t="shared" si="6"/>
        <v>100094</v>
      </c>
      <c r="AF26" s="119"/>
      <c r="AG26" s="119">
        <v>100094</v>
      </c>
      <c r="AH26" s="117"/>
      <c r="AI26" s="146"/>
      <c r="AJ26" s="128"/>
      <c r="AK26" s="128"/>
      <c r="AL26" s="128"/>
      <c r="AM26" s="128"/>
      <c r="AN26" s="128"/>
      <c r="AO26" s="129"/>
      <c r="AP26" s="122"/>
      <c r="AQ26" s="122"/>
    </row>
    <row r="27" spans="1:43" s="137" customFormat="1" ht="129.75" customHeight="1">
      <c r="A27" s="130" t="s">
        <v>4</v>
      </c>
      <c r="B27" s="115" t="s">
        <v>197</v>
      </c>
      <c r="C27" s="116">
        <v>7545988</v>
      </c>
      <c r="D27" s="131" t="s">
        <v>23</v>
      </c>
      <c r="E27" s="117" t="s">
        <v>190</v>
      </c>
      <c r="F27" s="132">
        <v>43304</v>
      </c>
      <c r="G27" s="132">
        <v>45199</v>
      </c>
      <c r="H27" s="117" t="s">
        <v>198</v>
      </c>
      <c r="I27" s="119">
        <f t="shared" si="0"/>
        <v>974025</v>
      </c>
      <c r="J27" s="133">
        <v>259650</v>
      </c>
      <c r="K27" s="134">
        <v>141620</v>
      </c>
      <c r="L27" s="135">
        <v>31.75</v>
      </c>
      <c r="M27" s="120">
        <f>N27+O27</f>
        <v>714375</v>
      </c>
      <c r="N27" s="120">
        <v>487125</v>
      </c>
      <c r="O27" s="120">
        <v>227250</v>
      </c>
      <c r="P27" s="120">
        <f t="shared" si="1"/>
        <v>200000</v>
      </c>
      <c r="Q27" s="134">
        <v>15000</v>
      </c>
      <c r="R27" s="134">
        <v>185000</v>
      </c>
      <c r="S27" s="120">
        <f t="shared" si="2"/>
        <v>125085.384</v>
      </c>
      <c r="T27" s="120">
        <v>219.384</v>
      </c>
      <c r="U27" s="120">
        <v>124866</v>
      </c>
      <c r="V27" s="120">
        <f t="shared" si="3"/>
        <v>118000</v>
      </c>
      <c r="W27" s="120">
        <v>5000</v>
      </c>
      <c r="X27" s="120">
        <v>113000</v>
      </c>
      <c r="Y27" s="120">
        <f t="shared" si="4"/>
        <v>557163</v>
      </c>
      <c r="Z27" s="134">
        <v>96620</v>
      </c>
      <c r="AA27" s="120">
        <v>460543</v>
      </c>
      <c r="AB27" s="120">
        <f t="shared" si="5"/>
        <v>407919</v>
      </c>
      <c r="AC27" s="120">
        <v>80000</v>
      </c>
      <c r="AD27" s="147">
        <f>142919+R27</f>
        <v>327919</v>
      </c>
      <c r="AE27" s="120">
        <f t="shared" si="6"/>
        <v>149244</v>
      </c>
      <c r="AF27" s="119">
        <v>16620</v>
      </c>
      <c r="AG27" s="160">
        <v>132624</v>
      </c>
      <c r="AH27" s="131"/>
      <c r="AI27" s="146"/>
      <c r="AJ27" s="136"/>
      <c r="AK27" s="136"/>
      <c r="AL27" s="136"/>
      <c r="AM27" s="136"/>
      <c r="AN27" s="136"/>
      <c r="AO27" s="136"/>
      <c r="AP27" s="136"/>
      <c r="AQ27" s="136"/>
    </row>
    <row r="28" spans="1:43" s="123" customFormat="1" ht="89.25" customHeight="1">
      <c r="A28" s="130" t="s">
        <v>5</v>
      </c>
      <c r="B28" s="115" t="s">
        <v>199</v>
      </c>
      <c r="C28" s="116">
        <v>4071</v>
      </c>
      <c r="D28" s="131" t="s">
        <v>23</v>
      </c>
      <c r="E28" s="117" t="s">
        <v>200</v>
      </c>
      <c r="F28" s="131">
        <v>2021</v>
      </c>
      <c r="G28" s="131">
        <v>2026</v>
      </c>
      <c r="H28" s="117" t="s">
        <v>201</v>
      </c>
      <c r="I28" s="119">
        <f t="shared" si="0"/>
        <v>347067</v>
      </c>
      <c r="J28" s="138">
        <v>117067</v>
      </c>
      <c r="K28" s="139"/>
      <c r="L28" s="139" t="s">
        <v>202</v>
      </c>
      <c r="M28" s="134">
        <v>230000</v>
      </c>
      <c r="N28" s="120">
        <v>81733</v>
      </c>
      <c r="O28" s="120">
        <v>0</v>
      </c>
      <c r="P28" s="120">
        <f t="shared" si="1"/>
        <v>5000</v>
      </c>
      <c r="Q28" s="120">
        <v>0</v>
      </c>
      <c r="R28" s="139">
        <v>5000</v>
      </c>
      <c r="S28" s="120">
        <f t="shared" si="2"/>
        <v>0</v>
      </c>
      <c r="T28" s="120">
        <v>0</v>
      </c>
      <c r="U28" s="120">
        <v>0</v>
      </c>
      <c r="V28" s="120">
        <f t="shared" si="3"/>
        <v>0</v>
      </c>
      <c r="W28" s="120">
        <v>0</v>
      </c>
      <c r="X28" s="120">
        <v>0</v>
      </c>
      <c r="Y28" s="120">
        <f t="shared" si="4"/>
        <v>81733</v>
      </c>
      <c r="Z28" s="139"/>
      <c r="AA28" s="120">
        <v>81733</v>
      </c>
      <c r="AB28" s="120">
        <f t="shared" si="5"/>
        <v>5000</v>
      </c>
      <c r="AC28" s="120">
        <v>0</v>
      </c>
      <c r="AD28" s="120">
        <v>5000</v>
      </c>
      <c r="AE28" s="120">
        <f t="shared" si="6"/>
        <v>28462</v>
      </c>
      <c r="AF28" s="119"/>
      <c r="AG28" s="119">
        <v>28462</v>
      </c>
      <c r="AH28" s="117"/>
      <c r="AI28" s="140"/>
      <c r="AJ28" s="140"/>
      <c r="AK28" s="140"/>
      <c r="AL28" s="140"/>
      <c r="AM28" s="140"/>
      <c r="AN28" s="140"/>
      <c r="AO28" s="140"/>
      <c r="AP28" s="140"/>
      <c r="AQ28" s="140"/>
    </row>
    <row r="29" spans="1:34" s="123" customFormat="1" ht="63">
      <c r="A29" s="148" t="s">
        <v>9</v>
      </c>
      <c r="B29" s="141" t="s">
        <v>203</v>
      </c>
      <c r="C29" s="149" t="s">
        <v>204</v>
      </c>
      <c r="D29" s="131" t="s">
        <v>23</v>
      </c>
      <c r="E29" s="150" t="s">
        <v>195</v>
      </c>
      <c r="F29" s="149" t="s">
        <v>205</v>
      </c>
      <c r="G29" s="149" t="s">
        <v>206</v>
      </c>
      <c r="H29" s="149" t="s">
        <v>207</v>
      </c>
      <c r="I29" s="119">
        <f t="shared" si="0"/>
        <v>174339</v>
      </c>
      <c r="J29" s="138">
        <v>35686</v>
      </c>
      <c r="K29" s="126">
        <v>25000</v>
      </c>
      <c r="L29" s="151">
        <v>6100000</v>
      </c>
      <c r="M29" s="134">
        <v>138653</v>
      </c>
      <c r="N29" s="142">
        <v>83192</v>
      </c>
      <c r="O29" s="142">
        <f>M29-N29</f>
        <v>55461</v>
      </c>
      <c r="P29" s="120">
        <f t="shared" si="1"/>
        <v>30000</v>
      </c>
      <c r="Q29" s="120">
        <v>5000</v>
      </c>
      <c r="R29" s="120">
        <v>25000</v>
      </c>
      <c r="S29" s="120">
        <f t="shared" si="2"/>
        <v>13856</v>
      </c>
      <c r="T29" s="120">
        <v>0</v>
      </c>
      <c r="U29" s="120">
        <v>13856</v>
      </c>
      <c r="V29" s="120">
        <f t="shared" si="3"/>
        <v>29328</v>
      </c>
      <c r="W29" s="120">
        <v>4328</v>
      </c>
      <c r="X29" s="120">
        <v>25000</v>
      </c>
      <c r="Y29" s="120">
        <f t="shared" si="4"/>
        <v>108192</v>
      </c>
      <c r="Z29" s="149">
        <v>25000</v>
      </c>
      <c r="AA29" s="120">
        <v>83192</v>
      </c>
      <c r="AB29" s="120">
        <f t="shared" si="5"/>
        <v>49422</v>
      </c>
      <c r="AC29" s="120">
        <v>12000</v>
      </c>
      <c r="AD29" s="120">
        <f>25000+12422</f>
        <v>37422</v>
      </c>
      <c r="AE29" s="120">
        <f t="shared" si="6"/>
        <v>33246</v>
      </c>
      <c r="AF29" s="161">
        <v>5000</v>
      </c>
      <c r="AG29" s="161">
        <v>28246</v>
      </c>
      <c r="AH29" s="150"/>
    </row>
    <row r="30" spans="1:34" s="123" customFormat="1" ht="86.25" customHeight="1">
      <c r="A30" s="148" t="s">
        <v>70</v>
      </c>
      <c r="B30" s="141" t="s">
        <v>208</v>
      </c>
      <c r="C30" s="155"/>
      <c r="D30" s="152" t="s">
        <v>23</v>
      </c>
      <c r="E30" s="156" t="s">
        <v>209</v>
      </c>
      <c r="F30" s="154">
        <v>2022</v>
      </c>
      <c r="G30" s="154">
        <v>2024</v>
      </c>
      <c r="H30" s="157" t="s">
        <v>210</v>
      </c>
      <c r="I30" s="119">
        <f t="shared" si="0"/>
        <v>417070</v>
      </c>
      <c r="J30" s="138">
        <v>54190</v>
      </c>
      <c r="K30" s="126"/>
      <c r="L30" s="144">
        <v>13693720</v>
      </c>
      <c r="M30" s="114">
        <f>SUM(N30:O30)</f>
        <v>362880</v>
      </c>
      <c r="N30" s="158">
        <v>217730</v>
      </c>
      <c r="O30" s="158">
        <v>145150</v>
      </c>
      <c r="P30" s="120">
        <f t="shared" si="1"/>
        <v>5514</v>
      </c>
      <c r="Q30" s="149"/>
      <c r="R30" s="149">
        <v>5514</v>
      </c>
      <c r="S30" s="120">
        <f t="shared" si="2"/>
        <v>0</v>
      </c>
      <c r="T30" s="149"/>
      <c r="U30" s="120"/>
      <c r="V30" s="120">
        <f t="shared" si="3"/>
        <v>0</v>
      </c>
      <c r="W30" s="120"/>
      <c r="X30" s="120">
        <v>0</v>
      </c>
      <c r="Y30" s="120">
        <f t="shared" si="4"/>
        <v>212216</v>
      </c>
      <c r="Z30" s="149"/>
      <c r="AA30" s="153">
        <v>212216</v>
      </c>
      <c r="AB30" s="120">
        <f t="shared" si="5"/>
        <v>5514</v>
      </c>
      <c r="AC30" s="120"/>
      <c r="AD30" s="153">
        <v>5514</v>
      </c>
      <c r="AE30" s="120">
        <f t="shared" si="6"/>
        <v>48750</v>
      </c>
      <c r="AF30" s="161"/>
      <c r="AG30" s="161">
        <v>48750</v>
      </c>
      <c r="AH30" s="117"/>
    </row>
    <row r="31" spans="1:34" ht="18.75">
      <c r="A31" s="105"/>
      <c r="B31" s="104"/>
      <c r="C31" s="104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62"/>
      <c r="AF31" s="62"/>
      <c r="AG31" s="62"/>
      <c r="AH31" s="105"/>
    </row>
    <row r="32" spans="1:33" ht="18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7"/>
      <c r="AF32" s="37"/>
      <c r="AG32" s="37"/>
    </row>
    <row r="33" spans="1:33" ht="18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7"/>
      <c r="AF33" s="37"/>
      <c r="AG33" s="37"/>
    </row>
    <row r="34" spans="1:33" ht="18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7"/>
      <c r="AF34" s="37"/>
      <c r="AG34" s="37"/>
    </row>
    <row r="35" spans="1:33" ht="18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7"/>
      <c r="AF35" s="37"/>
      <c r="AG35" s="37"/>
    </row>
    <row r="36" spans="1:33" ht="18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7"/>
      <c r="AF36" s="37"/>
      <c r="AG36" s="37"/>
    </row>
    <row r="37" spans="1:33" ht="18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7"/>
      <c r="AF37" s="37"/>
      <c r="AG37" s="37"/>
    </row>
    <row r="38" spans="1:33" ht="18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7"/>
      <c r="AF38" s="37"/>
      <c r="AG38" s="37"/>
    </row>
    <row r="39" spans="1:33" ht="18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7"/>
      <c r="AF39" s="37"/>
      <c r="AG39" s="37"/>
    </row>
    <row r="40" spans="1:33" ht="18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7"/>
      <c r="AF40" s="37"/>
      <c r="AG40" s="37"/>
    </row>
    <row r="41" spans="1:33" ht="18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7"/>
      <c r="AF41" s="37"/>
      <c r="AG41" s="37"/>
    </row>
    <row r="42" spans="1:33" ht="18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7"/>
      <c r="AF42" s="37"/>
      <c r="AG42" s="37"/>
    </row>
    <row r="43" spans="1:33" ht="18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7"/>
      <c r="AF43" s="37"/>
      <c r="AG43" s="37"/>
    </row>
    <row r="44" spans="1:33" ht="18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37"/>
      <c r="AF44" s="37"/>
      <c r="AG44" s="37"/>
    </row>
    <row r="45" spans="1:33" ht="18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7"/>
      <c r="AF45" s="37"/>
      <c r="AG45" s="37"/>
    </row>
    <row r="46" spans="1:33" ht="18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37"/>
      <c r="AF46" s="37"/>
      <c r="AG46" s="37"/>
    </row>
    <row r="47" spans="1:33" ht="18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37"/>
      <c r="AF47" s="37"/>
      <c r="AG47" s="37"/>
    </row>
    <row r="48" spans="1:33" ht="18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37"/>
      <c r="AF48" s="37"/>
      <c r="AG48" s="37"/>
    </row>
    <row r="49" spans="1:33" ht="18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7"/>
      <c r="AF49" s="37"/>
      <c r="AG49" s="37"/>
    </row>
    <row r="50" spans="1:33" ht="18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37"/>
      <c r="AF50" s="37"/>
      <c r="AG50" s="37"/>
    </row>
    <row r="51" spans="1:33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37"/>
      <c r="AF51" s="37"/>
      <c r="AG51" s="37"/>
    </row>
    <row r="52" spans="1:33" ht="18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37"/>
      <c r="AF52" s="37"/>
      <c r="AG52" s="37"/>
    </row>
    <row r="53" spans="1:33" ht="18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37"/>
      <c r="AF53" s="37"/>
      <c r="AG53" s="37"/>
    </row>
    <row r="54" spans="1:33" ht="18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37"/>
      <c r="AF54" s="37"/>
      <c r="AG54" s="37"/>
    </row>
    <row r="55" spans="1:33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37"/>
      <c r="AF55" s="37"/>
      <c r="AG55" s="37"/>
    </row>
    <row r="56" spans="1:33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37"/>
      <c r="AF56" s="37"/>
      <c r="AG56" s="37"/>
    </row>
    <row r="57" spans="1:33" ht="18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37"/>
      <c r="AF57" s="37"/>
      <c r="AG57" s="37"/>
    </row>
    <row r="58" spans="1:33" ht="18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37"/>
      <c r="AF58" s="37"/>
      <c r="AG58" s="37"/>
    </row>
    <row r="59" spans="1:33" ht="18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37"/>
      <c r="AF59" s="37"/>
      <c r="AG59" s="37"/>
    </row>
    <row r="60" spans="1:33" ht="18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37"/>
      <c r="AF60" s="37"/>
      <c r="AG60" s="37"/>
    </row>
    <row r="61" spans="1:33" ht="18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37"/>
      <c r="AF61" s="37"/>
      <c r="AG61" s="37"/>
    </row>
    <row r="62" spans="1:33" ht="18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37"/>
      <c r="AF62" s="37"/>
      <c r="AG62" s="37"/>
    </row>
    <row r="63" spans="1:33" ht="18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37"/>
      <c r="AF63" s="37"/>
      <c r="AG63" s="37"/>
    </row>
    <row r="64" spans="1:33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37"/>
      <c r="AF64" s="37"/>
      <c r="AG64" s="37"/>
    </row>
    <row r="65" spans="1:3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37"/>
      <c r="AF65" s="37"/>
      <c r="AG65" s="37"/>
    </row>
    <row r="66" spans="1:33" ht="18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37"/>
      <c r="AF66" s="37"/>
      <c r="AG66" s="37"/>
    </row>
    <row r="67" spans="1:33" ht="18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37"/>
      <c r="AF67" s="37"/>
      <c r="AG67" s="37"/>
    </row>
    <row r="68" spans="1:33" ht="18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37"/>
      <c r="AF68" s="37"/>
      <c r="AG68" s="37"/>
    </row>
    <row r="69" spans="1:33" ht="18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37"/>
      <c r="AF69" s="37"/>
      <c r="AG69" s="37"/>
    </row>
    <row r="70" spans="1:33" ht="18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37"/>
      <c r="AF70" s="37"/>
      <c r="AG70" s="37"/>
    </row>
    <row r="71" spans="1:33" ht="18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37"/>
      <c r="AF71" s="37"/>
      <c r="AG71" s="37"/>
    </row>
    <row r="72" spans="1:33" ht="18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37"/>
      <c r="AF72" s="37"/>
      <c r="AG72" s="37"/>
    </row>
    <row r="73" spans="1:3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37"/>
      <c r="AF73" s="37"/>
      <c r="AG73" s="37"/>
    </row>
    <row r="74" spans="1:33" ht="18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37"/>
      <c r="AF74" s="37"/>
      <c r="AG74" s="37"/>
    </row>
    <row r="75" spans="1:33" ht="18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37"/>
      <c r="AF75" s="37"/>
      <c r="AG75" s="37"/>
    </row>
    <row r="76" spans="1:33" ht="18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7"/>
      <c r="AF76" s="37"/>
      <c r="AG76" s="37"/>
    </row>
    <row r="77" spans="1:33" ht="18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37"/>
      <c r="AF77" s="37"/>
      <c r="AG77" s="37"/>
    </row>
    <row r="78" spans="1:33" ht="18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37"/>
      <c r="AF78" s="37"/>
      <c r="AG78" s="37"/>
    </row>
    <row r="79" spans="1:33" ht="18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37"/>
      <c r="AF79" s="37"/>
      <c r="AG79" s="37"/>
    </row>
    <row r="80" spans="1:33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37"/>
      <c r="AF80" s="37"/>
      <c r="AG80" s="37"/>
    </row>
    <row r="81" spans="1:3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37"/>
      <c r="AF81" s="37"/>
      <c r="AG81" s="37"/>
    </row>
    <row r="82" spans="1:33" ht="18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37"/>
      <c r="AF82" s="37"/>
      <c r="AG82" s="37"/>
    </row>
    <row r="83" spans="1:33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37"/>
      <c r="AF83" s="37"/>
      <c r="AG83" s="37"/>
    </row>
    <row r="84" spans="1:33" ht="18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37"/>
      <c r="AF84" s="37"/>
      <c r="AG84" s="37"/>
    </row>
    <row r="85" spans="1:33" ht="18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37"/>
      <c r="AF85" s="37"/>
      <c r="AG85" s="37"/>
    </row>
    <row r="86" spans="1:33" ht="18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37"/>
      <c r="AF86" s="37"/>
      <c r="AG86" s="37"/>
    </row>
    <row r="87" spans="1:33" ht="18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37"/>
      <c r="AF87" s="37"/>
      <c r="AG87" s="37"/>
    </row>
    <row r="88" spans="1:33" ht="18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37"/>
      <c r="AF88" s="37"/>
      <c r="AG88" s="37"/>
    </row>
    <row r="89" spans="1:33" ht="18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37"/>
      <c r="AF89" s="37"/>
      <c r="AG89" s="37"/>
    </row>
    <row r="90" spans="1:33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37"/>
      <c r="AF90" s="37"/>
      <c r="AG90" s="37"/>
    </row>
    <row r="91" spans="1:33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37"/>
      <c r="AF91" s="37"/>
      <c r="AG91" s="37"/>
    </row>
    <row r="92" spans="1:33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37"/>
      <c r="AF92" s="37"/>
      <c r="AG92" s="37"/>
    </row>
    <row r="93" spans="1:33" ht="18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37"/>
      <c r="AF93" s="37"/>
      <c r="AG93" s="37"/>
    </row>
    <row r="94" spans="1:33" ht="18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37"/>
      <c r="AF94" s="37"/>
      <c r="AG94" s="37"/>
    </row>
    <row r="95" spans="1:33" ht="18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37"/>
      <c r="AF95" s="37"/>
      <c r="AG95" s="37"/>
    </row>
    <row r="96" spans="1:33" ht="18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37"/>
      <c r="AF96" s="37"/>
      <c r="AG96" s="37"/>
    </row>
    <row r="97" spans="1:33" ht="18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37"/>
      <c r="AF97" s="37"/>
      <c r="AG97" s="37"/>
    </row>
    <row r="98" spans="1:33" ht="18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37"/>
      <c r="AF98" s="37"/>
      <c r="AG98" s="37"/>
    </row>
    <row r="99" spans="1:33" ht="18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37"/>
      <c r="AF99" s="37"/>
      <c r="AG99" s="37"/>
    </row>
    <row r="100" spans="1:33" ht="18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37"/>
      <c r="AF100" s="37"/>
      <c r="AG100" s="37"/>
    </row>
    <row r="101" spans="1:33" ht="18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37"/>
      <c r="AF101" s="37"/>
      <c r="AG101" s="37"/>
    </row>
    <row r="102" spans="1:33" ht="18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37"/>
      <c r="AF102" s="37"/>
      <c r="AG102" s="37"/>
    </row>
    <row r="103" spans="1:33" ht="18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37"/>
      <c r="AF103" s="37"/>
      <c r="AG103" s="37"/>
    </row>
    <row r="104" spans="1:33" ht="18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37"/>
      <c r="AF104" s="37"/>
      <c r="AG104" s="37"/>
    </row>
    <row r="105" spans="1:33" ht="18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37"/>
      <c r="AF105" s="37"/>
      <c r="AG105" s="37"/>
    </row>
    <row r="106" spans="1:33" ht="18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37"/>
      <c r="AF106" s="37"/>
      <c r="AG106" s="37"/>
    </row>
    <row r="107" spans="1:33" ht="18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37"/>
      <c r="AF107" s="37"/>
      <c r="AG107" s="37"/>
    </row>
    <row r="108" spans="1:33" ht="18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37"/>
      <c r="AF108" s="37"/>
      <c r="AG108" s="37"/>
    </row>
    <row r="109" spans="1:33" ht="18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37"/>
      <c r="AF109" s="37"/>
      <c r="AG109" s="37"/>
    </row>
    <row r="110" spans="1:33" ht="18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37"/>
      <c r="AF110" s="37"/>
      <c r="AG110" s="37"/>
    </row>
    <row r="111" spans="1:33" ht="18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37"/>
      <c r="AF111" s="37"/>
      <c r="AG111" s="37"/>
    </row>
    <row r="112" spans="1:33" ht="18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37"/>
      <c r="AF112" s="37"/>
      <c r="AG112" s="37"/>
    </row>
    <row r="113" spans="1:33" ht="18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37"/>
      <c r="AF113" s="37"/>
      <c r="AG113" s="37"/>
    </row>
    <row r="114" spans="1:33" ht="18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37"/>
      <c r="AF114" s="37"/>
      <c r="AG114" s="37"/>
    </row>
    <row r="115" spans="1:33" ht="18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37"/>
      <c r="AF115" s="37"/>
      <c r="AG115" s="37"/>
    </row>
    <row r="116" spans="1:33" ht="18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37"/>
      <c r="AF116" s="37"/>
      <c r="AG116" s="37"/>
    </row>
    <row r="117" spans="1:33" ht="18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37"/>
      <c r="AF117" s="37"/>
      <c r="AG117" s="37"/>
    </row>
    <row r="118" spans="1:33" ht="18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37"/>
      <c r="AF118" s="37"/>
      <c r="AG118" s="37"/>
    </row>
    <row r="119" spans="1:33" ht="18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37"/>
      <c r="AF119" s="37"/>
      <c r="AG119" s="37"/>
    </row>
    <row r="120" spans="1:33" ht="18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37"/>
      <c r="AF120" s="37"/>
      <c r="AG120" s="37"/>
    </row>
    <row r="121" spans="1:33" ht="18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37"/>
      <c r="AF121" s="37"/>
      <c r="AG121" s="37"/>
    </row>
    <row r="122" spans="1:33" ht="18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37"/>
      <c r="AF122" s="37"/>
      <c r="AG122" s="37"/>
    </row>
    <row r="123" spans="1:33" ht="18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37"/>
      <c r="AF123" s="37"/>
      <c r="AG123" s="37"/>
    </row>
    <row r="124" spans="1:33" ht="18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37"/>
      <c r="AF124" s="37"/>
      <c r="AG124" s="37"/>
    </row>
    <row r="125" spans="1:33" ht="18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37"/>
      <c r="AF125" s="37"/>
      <c r="AG125" s="37"/>
    </row>
    <row r="126" spans="1:33" ht="18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37"/>
      <c r="AF126" s="37"/>
      <c r="AG126" s="37"/>
    </row>
    <row r="127" spans="1:33" ht="18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37"/>
      <c r="AF127" s="37"/>
      <c r="AG127" s="37"/>
    </row>
    <row r="128" spans="1:33" ht="18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37"/>
      <c r="AF128" s="37"/>
      <c r="AG128" s="37"/>
    </row>
    <row r="129" spans="1:33" ht="18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37"/>
      <c r="AF129" s="37"/>
      <c r="AG129" s="37"/>
    </row>
    <row r="130" spans="1:33" ht="18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37"/>
      <c r="AF130" s="37"/>
      <c r="AG130" s="37"/>
    </row>
    <row r="131" spans="1:33" ht="18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37"/>
      <c r="AF131" s="37"/>
      <c r="AG131" s="37"/>
    </row>
    <row r="132" spans="1:33" ht="18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37"/>
      <c r="AF132" s="37"/>
      <c r="AG132" s="37"/>
    </row>
    <row r="133" spans="1:33" ht="18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37"/>
      <c r="AF133" s="37"/>
      <c r="AG133" s="37"/>
    </row>
    <row r="134" spans="1:33" ht="18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37"/>
      <c r="AF134" s="37"/>
      <c r="AG134" s="37"/>
    </row>
    <row r="135" spans="1:33" ht="18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37"/>
      <c r="AF135" s="37"/>
      <c r="AG135" s="37"/>
    </row>
    <row r="136" spans="1:33" ht="18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37"/>
      <c r="AF136" s="37"/>
      <c r="AG136" s="37"/>
    </row>
    <row r="137" spans="1:33" ht="18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37"/>
      <c r="AF137" s="37"/>
      <c r="AG137" s="37"/>
    </row>
    <row r="138" spans="1:33" ht="18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37"/>
      <c r="AF138" s="37"/>
      <c r="AG138" s="37"/>
    </row>
    <row r="139" spans="1:33" ht="18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37"/>
      <c r="AF139" s="37"/>
      <c r="AG139" s="37"/>
    </row>
    <row r="140" spans="1:33" ht="18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37"/>
      <c r="AF140" s="37"/>
      <c r="AG140" s="37"/>
    </row>
    <row r="141" spans="1:33" ht="18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37"/>
      <c r="AF141" s="37"/>
      <c r="AG141" s="37"/>
    </row>
    <row r="142" spans="1:33" ht="18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37"/>
      <c r="AF142" s="37"/>
      <c r="AG142" s="37"/>
    </row>
    <row r="143" spans="1:33" ht="18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37"/>
      <c r="AF143" s="37"/>
      <c r="AG143" s="37"/>
    </row>
    <row r="144" spans="1:33" ht="18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37"/>
      <c r="AF144" s="37"/>
      <c r="AG144" s="37"/>
    </row>
    <row r="145" spans="1:33" ht="18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37"/>
      <c r="AF145" s="37"/>
      <c r="AG145" s="37"/>
    </row>
    <row r="146" spans="1:33" ht="18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37"/>
      <c r="AF146" s="37"/>
      <c r="AG146" s="37"/>
    </row>
    <row r="147" spans="1:33" ht="18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37"/>
      <c r="AF147" s="37"/>
      <c r="AG147" s="37"/>
    </row>
    <row r="148" spans="1:33" ht="18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37"/>
      <c r="AF148" s="37"/>
      <c r="AG148" s="37"/>
    </row>
    <row r="149" spans="1:33" ht="18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37"/>
      <c r="AF149" s="37"/>
      <c r="AG149" s="37"/>
    </row>
    <row r="150" spans="1:33" ht="18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37"/>
      <c r="AF150" s="37"/>
      <c r="AG150" s="37"/>
    </row>
    <row r="151" spans="1:33" ht="18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37"/>
      <c r="AF151" s="37"/>
      <c r="AG151" s="37"/>
    </row>
    <row r="152" spans="1:33" ht="18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37"/>
      <c r="AF152" s="37"/>
      <c r="AG152" s="37"/>
    </row>
    <row r="153" spans="1:33" ht="18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37"/>
      <c r="AF153" s="37"/>
      <c r="AG153" s="37"/>
    </row>
    <row r="154" spans="1:33" ht="18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37"/>
      <c r="AF154" s="37"/>
      <c r="AG154" s="37"/>
    </row>
    <row r="155" spans="1:33" ht="18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37"/>
      <c r="AF155" s="37"/>
      <c r="AG155" s="37"/>
    </row>
    <row r="156" spans="1:33" ht="18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37"/>
      <c r="AF156" s="37"/>
      <c r="AG156" s="37"/>
    </row>
    <row r="157" spans="1:33" ht="18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37"/>
      <c r="AF157" s="37"/>
      <c r="AG157" s="37"/>
    </row>
    <row r="158" spans="1:33" ht="18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37"/>
      <c r="AF158" s="37"/>
      <c r="AG158" s="37"/>
    </row>
    <row r="159" spans="1:33" ht="18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37"/>
      <c r="AF159" s="37"/>
      <c r="AG159" s="37"/>
    </row>
    <row r="160" spans="1:33" ht="18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37"/>
      <c r="AF160" s="37"/>
      <c r="AG160" s="37"/>
    </row>
    <row r="161" spans="1:33" ht="18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37"/>
      <c r="AF161" s="37"/>
      <c r="AG161" s="37"/>
    </row>
    <row r="162" spans="1:33" ht="18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37"/>
      <c r="AF162" s="37"/>
      <c r="AG162" s="37"/>
    </row>
    <row r="163" spans="1:33" ht="18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37"/>
      <c r="AF163" s="37"/>
      <c r="AG163" s="37"/>
    </row>
    <row r="164" spans="1:33" ht="18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37"/>
      <c r="AF164" s="37"/>
      <c r="AG164" s="37"/>
    </row>
    <row r="165" spans="1:33" ht="18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37"/>
      <c r="AF165" s="37"/>
      <c r="AG165" s="37"/>
    </row>
    <row r="166" spans="1:33" ht="18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37"/>
      <c r="AF166" s="37"/>
      <c r="AG166" s="37"/>
    </row>
    <row r="167" spans="1:33" ht="18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37"/>
      <c r="AF167" s="37"/>
      <c r="AG167" s="37"/>
    </row>
    <row r="168" spans="1:33" ht="18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37"/>
      <c r="AF168" s="37"/>
      <c r="AG168" s="37"/>
    </row>
    <row r="169" spans="1:33" ht="18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37"/>
      <c r="AF169" s="37"/>
      <c r="AG169" s="37"/>
    </row>
    <row r="170" spans="1:33" ht="18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37"/>
      <c r="AF170" s="37"/>
      <c r="AG170" s="37"/>
    </row>
    <row r="171" spans="1:33" ht="18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37"/>
      <c r="AF171" s="37"/>
      <c r="AG171" s="37"/>
    </row>
    <row r="172" spans="1:33" ht="18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37"/>
      <c r="AF172" s="37"/>
      <c r="AG172" s="37"/>
    </row>
    <row r="173" spans="1:33" ht="18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37"/>
      <c r="AF173" s="37"/>
      <c r="AG173" s="37"/>
    </row>
    <row r="174" spans="1:33" ht="18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37"/>
      <c r="AF174" s="37"/>
      <c r="AG174" s="37"/>
    </row>
    <row r="175" spans="1:33" ht="18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37"/>
      <c r="AF175" s="37"/>
      <c r="AG175" s="37"/>
    </row>
    <row r="176" spans="1:33" ht="18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37"/>
      <c r="AF176" s="37"/>
      <c r="AG176" s="37"/>
    </row>
    <row r="177" spans="1:33" ht="18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37"/>
      <c r="AF177" s="37"/>
      <c r="AG177" s="37"/>
    </row>
    <row r="178" spans="1:33" ht="18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37"/>
      <c r="AF178" s="37"/>
      <c r="AG178" s="37"/>
    </row>
    <row r="179" spans="1:33" ht="18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37"/>
      <c r="AF179" s="37"/>
      <c r="AG179" s="37"/>
    </row>
    <row r="180" spans="1:33" ht="18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37"/>
      <c r="AF180" s="37"/>
      <c r="AG180" s="37"/>
    </row>
    <row r="181" spans="1:33" ht="18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37"/>
      <c r="AF181" s="37"/>
      <c r="AG181" s="37"/>
    </row>
    <row r="182" spans="1:33" ht="18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37"/>
      <c r="AF182" s="37"/>
      <c r="AG182" s="37"/>
    </row>
    <row r="183" spans="1:33" ht="18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37"/>
      <c r="AF183" s="37"/>
      <c r="AG183" s="37"/>
    </row>
    <row r="184" spans="1:33" ht="18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37"/>
      <c r="AF184" s="37"/>
      <c r="AG184" s="37"/>
    </row>
    <row r="185" spans="1:33" ht="18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37"/>
      <c r="AF185" s="37"/>
      <c r="AG185" s="37"/>
    </row>
    <row r="186" spans="1:33" ht="18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37"/>
      <c r="AF186" s="37"/>
      <c r="AG186" s="37"/>
    </row>
    <row r="187" spans="1:33" ht="18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37"/>
      <c r="AF187" s="37"/>
      <c r="AG187" s="37"/>
    </row>
    <row r="188" spans="1:33" ht="18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37"/>
      <c r="AF188" s="37"/>
      <c r="AG188" s="37"/>
    </row>
    <row r="189" spans="1:33" ht="18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37"/>
      <c r="AF189" s="37"/>
      <c r="AG189" s="37"/>
    </row>
    <row r="190" spans="1:33" ht="18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37"/>
      <c r="AF190" s="37"/>
      <c r="AG190" s="37"/>
    </row>
    <row r="191" spans="1:33" ht="18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37"/>
      <c r="AF191" s="37"/>
      <c r="AG191" s="37"/>
    </row>
    <row r="192" spans="1:33" ht="18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37"/>
      <c r="AF192" s="37"/>
      <c r="AG192" s="37"/>
    </row>
    <row r="193" spans="1:33" ht="18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37"/>
      <c r="AF193" s="37"/>
      <c r="AG193" s="37"/>
    </row>
    <row r="194" spans="1:33" ht="18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37"/>
      <c r="AF194" s="37"/>
      <c r="AG194" s="37"/>
    </row>
    <row r="195" spans="1:33" ht="18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37"/>
      <c r="AF195" s="37"/>
      <c r="AG195" s="37"/>
    </row>
    <row r="196" spans="1:33" ht="18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37"/>
      <c r="AF196" s="37"/>
      <c r="AG196" s="37"/>
    </row>
    <row r="197" spans="1:33" ht="18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37"/>
      <c r="AF197" s="37"/>
      <c r="AG197" s="37"/>
    </row>
    <row r="198" spans="1:33" ht="18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37"/>
      <c r="AF198" s="37"/>
      <c r="AG198" s="37"/>
    </row>
    <row r="199" spans="1:33" ht="18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37"/>
      <c r="AF199" s="37"/>
      <c r="AG199" s="37"/>
    </row>
    <row r="200" spans="1:33" ht="18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37"/>
      <c r="AF200" s="37"/>
      <c r="AG200" s="37"/>
    </row>
    <row r="201" spans="1:33" ht="18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37"/>
      <c r="AF201" s="37"/>
      <c r="AG201" s="37"/>
    </row>
    <row r="202" spans="1:33" ht="18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37"/>
      <c r="AF202" s="37"/>
      <c r="AG202" s="37"/>
    </row>
    <row r="203" spans="1:33" ht="18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37"/>
      <c r="AF203" s="37"/>
      <c r="AG203" s="37"/>
    </row>
    <row r="204" spans="1:33" ht="18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37"/>
      <c r="AF204" s="37"/>
      <c r="AG204" s="37"/>
    </row>
    <row r="205" spans="1:33" ht="18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37"/>
      <c r="AF205" s="37"/>
      <c r="AG205" s="37"/>
    </row>
    <row r="206" spans="1:33" ht="18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37"/>
      <c r="AF206" s="37"/>
      <c r="AG206" s="37"/>
    </row>
    <row r="207" spans="1:33" ht="18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37"/>
      <c r="AF207" s="37"/>
      <c r="AG207" s="37"/>
    </row>
    <row r="208" spans="1:33" ht="18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37"/>
      <c r="AF208" s="37"/>
      <c r="AG208" s="37"/>
    </row>
    <row r="209" spans="1:33" ht="18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37"/>
      <c r="AF209" s="37"/>
      <c r="AG209" s="37"/>
    </row>
    <row r="210" spans="1:33" ht="18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37"/>
      <c r="AF210" s="37"/>
      <c r="AG210" s="37"/>
    </row>
    <row r="211" spans="1:33" ht="18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37"/>
      <c r="AF211" s="37"/>
      <c r="AG211" s="37"/>
    </row>
    <row r="212" spans="1:33" ht="18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37"/>
      <c r="AF212" s="37"/>
      <c r="AG212" s="37"/>
    </row>
    <row r="213" spans="1:33" ht="18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37"/>
      <c r="AF213" s="37"/>
      <c r="AG213" s="37"/>
    </row>
    <row r="214" spans="1:33" ht="18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37"/>
      <c r="AF214" s="37"/>
      <c r="AG214" s="37"/>
    </row>
    <row r="215" spans="1:33" ht="18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37"/>
      <c r="AF215" s="37"/>
      <c r="AG215" s="37"/>
    </row>
    <row r="216" spans="1:33" ht="18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37"/>
      <c r="AF216" s="37"/>
      <c r="AG216" s="37"/>
    </row>
    <row r="217" spans="1:33" ht="18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37"/>
      <c r="AF217" s="37"/>
      <c r="AG217" s="37"/>
    </row>
    <row r="218" spans="1:33" ht="18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37"/>
      <c r="AF218" s="37"/>
      <c r="AG218" s="37"/>
    </row>
    <row r="219" spans="1:33" ht="18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37"/>
      <c r="AF219" s="37"/>
      <c r="AG219" s="37"/>
    </row>
    <row r="220" spans="1:33" ht="18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37"/>
      <c r="AF220" s="37"/>
      <c r="AG220" s="37"/>
    </row>
    <row r="221" spans="1:33" ht="18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37"/>
      <c r="AF221" s="37"/>
      <c r="AG221" s="37"/>
    </row>
    <row r="222" spans="1:33" ht="18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37"/>
      <c r="AF222" s="37"/>
      <c r="AG222" s="37"/>
    </row>
    <row r="223" spans="1:33" ht="18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37"/>
      <c r="AF223" s="37"/>
      <c r="AG223" s="37"/>
    </row>
    <row r="224" spans="1:33" ht="18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37"/>
      <c r="AF224" s="37"/>
      <c r="AG224" s="37"/>
    </row>
    <row r="225" spans="1:33" ht="18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37"/>
      <c r="AF225" s="37"/>
      <c r="AG225" s="37"/>
    </row>
    <row r="226" spans="1:33" ht="18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37"/>
      <c r="AF226" s="37"/>
      <c r="AG226" s="37"/>
    </row>
    <row r="227" spans="1:33" ht="18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37"/>
      <c r="AF227" s="37"/>
      <c r="AG227" s="37"/>
    </row>
    <row r="228" spans="1:33" ht="18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37"/>
      <c r="AF228" s="37"/>
      <c r="AG228" s="37"/>
    </row>
    <row r="229" spans="1:33" ht="18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37"/>
      <c r="AF229" s="37"/>
      <c r="AG229" s="37"/>
    </row>
    <row r="230" spans="1:33" ht="18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37"/>
      <c r="AF230" s="37"/>
      <c r="AG230" s="37"/>
    </row>
    <row r="231" spans="1:33" ht="18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37"/>
      <c r="AF231" s="37"/>
      <c r="AG231" s="37"/>
    </row>
    <row r="232" spans="1:33" ht="18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37"/>
      <c r="AF232" s="37"/>
      <c r="AG232" s="37"/>
    </row>
    <row r="233" spans="1:33" ht="18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37"/>
      <c r="AF233" s="37"/>
      <c r="AG233" s="37"/>
    </row>
    <row r="234" spans="1:33" ht="18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37"/>
      <c r="AF234" s="37"/>
      <c r="AG234" s="37"/>
    </row>
    <row r="235" spans="1:33" ht="18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37"/>
      <c r="AF235" s="37"/>
      <c r="AG235" s="37"/>
    </row>
    <row r="236" spans="1:33" ht="18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37"/>
      <c r="AF236" s="37"/>
      <c r="AG236" s="37"/>
    </row>
    <row r="237" spans="1:33" ht="18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37"/>
      <c r="AF237" s="37"/>
      <c r="AG237" s="37"/>
    </row>
    <row r="238" spans="1:33" ht="18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37"/>
      <c r="AF238" s="37"/>
      <c r="AG238" s="37"/>
    </row>
    <row r="239" spans="1:33" ht="18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37"/>
      <c r="AF239" s="37"/>
      <c r="AG239" s="37"/>
    </row>
    <row r="240" spans="1:33" ht="18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37"/>
      <c r="AF240" s="37"/>
      <c r="AG240" s="37"/>
    </row>
    <row r="241" spans="1:33" ht="18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37"/>
      <c r="AF241" s="37"/>
      <c r="AG241" s="37"/>
    </row>
    <row r="242" spans="1:33" ht="18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37"/>
      <c r="AF242" s="37"/>
      <c r="AG242" s="37"/>
    </row>
    <row r="243" spans="1:33" ht="18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37"/>
      <c r="AF243" s="37"/>
      <c r="AG243" s="37"/>
    </row>
    <row r="244" spans="1:33" ht="18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37"/>
      <c r="AF244" s="37"/>
      <c r="AG244" s="37"/>
    </row>
    <row r="245" spans="1:33" ht="18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37"/>
      <c r="AF245" s="37"/>
      <c r="AG245" s="37"/>
    </row>
    <row r="246" spans="1:33" ht="18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37"/>
      <c r="AF246" s="37"/>
      <c r="AG246" s="37"/>
    </row>
    <row r="247" spans="1:33" ht="18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37"/>
      <c r="AF247" s="37"/>
      <c r="AG247" s="37"/>
    </row>
    <row r="248" spans="1:33" ht="18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37"/>
      <c r="AF248" s="37"/>
      <c r="AG248" s="37"/>
    </row>
    <row r="249" spans="1:33" ht="18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37"/>
      <c r="AF249" s="37"/>
      <c r="AG249" s="37"/>
    </row>
    <row r="250" spans="1:33" ht="18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37"/>
      <c r="AF250" s="37"/>
      <c r="AG250" s="37"/>
    </row>
    <row r="251" spans="1:33" ht="18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37"/>
      <c r="AF251" s="37"/>
      <c r="AG251" s="37"/>
    </row>
    <row r="252" spans="1:33" ht="18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37"/>
      <c r="AF252" s="37"/>
      <c r="AG252" s="37"/>
    </row>
    <row r="253" spans="1:33" ht="18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37"/>
      <c r="AF253" s="37"/>
      <c r="AG253" s="37"/>
    </row>
    <row r="254" spans="1:33" ht="18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37"/>
      <c r="AF254" s="37"/>
      <c r="AG254" s="37"/>
    </row>
    <row r="255" spans="1:33" ht="18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37"/>
      <c r="AF255" s="37"/>
      <c r="AG255" s="37"/>
    </row>
    <row r="256" spans="1:33" ht="18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37"/>
      <c r="AF256" s="37"/>
      <c r="AG256" s="37"/>
    </row>
    <row r="257" spans="1:33" ht="18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37"/>
      <c r="AF257" s="37"/>
      <c r="AG257" s="37"/>
    </row>
    <row r="258" spans="1:33" ht="18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37"/>
      <c r="AF258" s="37"/>
      <c r="AG258" s="37"/>
    </row>
    <row r="259" spans="1:33" ht="18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37"/>
      <c r="AF259" s="37"/>
      <c r="AG259" s="37"/>
    </row>
    <row r="260" spans="1:33" ht="18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37"/>
      <c r="AF260" s="37"/>
      <c r="AG260" s="37"/>
    </row>
    <row r="261" spans="1:33" ht="18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37"/>
      <c r="AF261" s="37"/>
      <c r="AG261" s="37"/>
    </row>
    <row r="262" spans="1:33" ht="18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37"/>
      <c r="AF262" s="37"/>
      <c r="AG262" s="37"/>
    </row>
    <row r="263" spans="1:33" ht="18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37"/>
      <c r="AF263" s="37"/>
      <c r="AG263" s="37"/>
    </row>
    <row r="264" spans="1:33" ht="18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37"/>
      <c r="AF264" s="37"/>
      <c r="AG264" s="37"/>
    </row>
    <row r="265" spans="1:33" ht="18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37"/>
      <c r="AF265" s="37"/>
      <c r="AG265" s="37"/>
    </row>
    <row r="266" spans="1:33" ht="18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37"/>
      <c r="AF266" s="37"/>
      <c r="AG266" s="37"/>
    </row>
    <row r="267" spans="1:33" ht="18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37"/>
      <c r="AF267" s="37"/>
      <c r="AG267" s="37"/>
    </row>
    <row r="268" spans="1:33" ht="18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37"/>
      <c r="AF268" s="37"/>
      <c r="AG268" s="37"/>
    </row>
    <row r="269" spans="1:33" ht="18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37"/>
      <c r="AF269" s="37"/>
      <c r="AG269" s="37"/>
    </row>
    <row r="270" spans="1:33" ht="18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37"/>
      <c r="AF270" s="37"/>
      <c r="AG270" s="37"/>
    </row>
    <row r="271" spans="1:33" ht="18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37"/>
      <c r="AF271" s="37"/>
      <c r="AG271" s="37"/>
    </row>
    <row r="272" spans="1:33" ht="18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37"/>
      <c r="AF272" s="37"/>
      <c r="AG272" s="37"/>
    </row>
    <row r="273" spans="1:33" ht="18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37"/>
      <c r="AF273" s="37"/>
      <c r="AG273" s="37"/>
    </row>
    <row r="274" spans="1:33" ht="18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37"/>
      <c r="AF274" s="37"/>
      <c r="AG274" s="37"/>
    </row>
    <row r="275" spans="1:33" ht="18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37"/>
      <c r="AF275" s="37"/>
      <c r="AG275" s="37"/>
    </row>
    <row r="276" spans="1:33" ht="18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37"/>
      <c r="AF276" s="37"/>
      <c r="AG276" s="37"/>
    </row>
    <row r="277" spans="1:33" ht="18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37"/>
      <c r="AF277" s="37"/>
      <c r="AG277" s="37"/>
    </row>
    <row r="278" spans="1:33" ht="18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37"/>
      <c r="AF278" s="37"/>
      <c r="AG278" s="37"/>
    </row>
    <row r="279" spans="1:33" ht="18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37"/>
      <c r="AF279" s="37"/>
      <c r="AG279" s="37"/>
    </row>
    <row r="280" spans="1:33" ht="18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37"/>
      <c r="AF280" s="37"/>
      <c r="AG280" s="37"/>
    </row>
    <row r="281" spans="1:33" ht="18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37"/>
      <c r="AF281" s="37"/>
      <c r="AG281" s="37"/>
    </row>
    <row r="282" spans="1:33" ht="18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37"/>
      <c r="AF282" s="37"/>
      <c r="AG282" s="37"/>
    </row>
    <row r="283" spans="1:33" ht="18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37"/>
      <c r="AF283" s="37"/>
      <c r="AG283" s="37"/>
    </row>
    <row r="284" spans="1:33" ht="18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37"/>
      <c r="AF284" s="37"/>
      <c r="AG284" s="37"/>
    </row>
    <row r="285" spans="1:33" ht="18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37"/>
      <c r="AF285" s="37"/>
      <c r="AG285" s="37"/>
    </row>
    <row r="286" spans="1:33" ht="18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37"/>
      <c r="AF286" s="37"/>
      <c r="AG286" s="37"/>
    </row>
    <row r="287" spans="1:33" ht="18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37"/>
      <c r="AF287" s="37"/>
      <c r="AG287" s="37"/>
    </row>
    <row r="288" spans="1:33" ht="18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37"/>
      <c r="AF288" s="37"/>
      <c r="AG288" s="37"/>
    </row>
    <row r="289" spans="1:33" ht="18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37"/>
      <c r="AF289" s="37"/>
      <c r="AG289" s="37"/>
    </row>
    <row r="290" spans="1:33" ht="18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37"/>
      <c r="AF290" s="37"/>
      <c r="AG290" s="37"/>
    </row>
    <row r="291" spans="1:33" ht="18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37"/>
      <c r="AF291" s="37"/>
      <c r="AG291" s="37"/>
    </row>
    <row r="292" spans="1:33" ht="18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37"/>
      <c r="AF292" s="37"/>
      <c r="AG292" s="37"/>
    </row>
    <row r="293" spans="1:33" ht="18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37"/>
      <c r="AF293" s="37"/>
      <c r="AG293" s="37"/>
    </row>
    <row r="294" spans="1:33" ht="18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37"/>
      <c r="AF294" s="37"/>
      <c r="AG294" s="37"/>
    </row>
    <row r="295" spans="1:33" ht="18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37"/>
      <c r="AF295" s="37"/>
      <c r="AG295" s="37"/>
    </row>
    <row r="296" spans="1:33" ht="18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37"/>
      <c r="AF296" s="37"/>
      <c r="AG296" s="37"/>
    </row>
    <row r="297" spans="1:33" ht="18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37"/>
      <c r="AF297" s="37"/>
      <c r="AG297" s="37"/>
    </row>
    <row r="298" spans="1:33" ht="18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37"/>
      <c r="AF298" s="37"/>
      <c r="AG298" s="37"/>
    </row>
    <row r="299" spans="1:33" ht="18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37"/>
      <c r="AF299" s="37"/>
      <c r="AG299" s="37"/>
    </row>
    <row r="300" spans="1:33" ht="18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37"/>
      <c r="AF300" s="37"/>
      <c r="AG300" s="37"/>
    </row>
    <row r="301" spans="1:33" ht="18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37"/>
      <c r="AF301" s="37"/>
      <c r="AG301" s="37"/>
    </row>
    <row r="302" spans="1:33" ht="18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37"/>
      <c r="AF302" s="37"/>
      <c r="AG302" s="37"/>
    </row>
    <row r="303" spans="1:33" ht="18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37"/>
      <c r="AF303" s="37"/>
      <c r="AG303" s="37"/>
    </row>
    <row r="304" spans="1:33" ht="18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37"/>
      <c r="AF304" s="37"/>
      <c r="AG304" s="37"/>
    </row>
    <row r="305" spans="1:33" ht="18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37"/>
      <c r="AF305" s="37"/>
      <c r="AG305" s="37"/>
    </row>
    <row r="306" spans="1:33" ht="18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37"/>
      <c r="AF306" s="37"/>
      <c r="AG306" s="37"/>
    </row>
    <row r="307" spans="1:33" ht="18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37"/>
      <c r="AF307" s="37"/>
      <c r="AG307" s="37"/>
    </row>
    <row r="308" spans="1:33" ht="18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37"/>
      <c r="AF308" s="37"/>
      <c r="AG308" s="37"/>
    </row>
    <row r="309" spans="1:33" ht="18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37"/>
      <c r="AF309" s="37"/>
      <c r="AG309" s="37"/>
    </row>
    <row r="310" spans="1:33" ht="18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37"/>
      <c r="AF310" s="37"/>
      <c r="AG310" s="37"/>
    </row>
    <row r="311" spans="1:33" ht="18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37"/>
      <c r="AF311" s="37"/>
      <c r="AG311" s="37"/>
    </row>
    <row r="312" spans="1:33" ht="18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37"/>
      <c r="AF312" s="37"/>
      <c r="AG312" s="37"/>
    </row>
    <row r="313" spans="1:33" ht="18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37"/>
      <c r="AF313" s="37"/>
      <c r="AG313" s="37"/>
    </row>
  </sheetData>
  <sheetProtection/>
  <mergeCells count="57">
    <mergeCell ref="F5:F12"/>
    <mergeCell ref="Y7:Y12"/>
    <mergeCell ref="A1:AH1"/>
    <mergeCell ref="A2:AH2"/>
    <mergeCell ref="A3:AH3"/>
    <mergeCell ref="A4:AH4"/>
    <mergeCell ref="A5:A12"/>
    <mergeCell ref="B5:B12"/>
    <mergeCell ref="C5:C12"/>
    <mergeCell ref="D5:D12"/>
    <mergeCell ref="E5:E12"/>
    <mergeCell ref="I7:I12"/>
    <mergeCell ref="G5:G12"/>
    <mergeCell ref="H5:O5"/>
    <mergeCell ref="J10:J12"/>
    <mergeCell ref="K10:K12"/>
    <mergeCell ref="L10:L12"/>
    <mergeCell ref="M10:O10"/>
    <mergeCell ref="M11:M12"/>
    <mergeCell ref="N11:O11"/>
    <mergeCell ref="P5:X5"/>
    <mergeCell ref="Y5:AD5"/>
    <mergeCell ref="J7:O7"/>
    <mergeCell ref="P7:P12"/>
    <mergeCell ref="Q7:R7"/>
    <mergeCell ref="S7:S12"/>
    <mergeCell ref="T7:U7"/>
    <mergeCell ref="AA8:AA12"/>
    <mergeCell ref="L8:O9"/>
    <mergeCell ref="Q8:Q12"/>
    <mergeCell ref="AE5:AG6"/>
    <mergeCell ref="AH5:AH12"/>
    <mergeCell ref="H6:H12"/>
    <mergeCell ref="I6:O6"/>
    <mergeCell ref="P6:R6"/>
    <mergeCell ref="S6:U6"/>
    <mergeCell ref="V6:X6"/>
    <mergeCell ref="Y6:AA6"/>
    <mergeCell ref="AB6:AD6"/>
    <mergeCell ref="J8:K9"/>
    <mergeCell ref="R8:R12"/>
    <mergeCell ref="T8:T12"/>
    <mergeCell ref="AD8:AD12"/>
    <mergeCell ref="AB7:AB12"/>
    <mergeCell ref="U8:U12"/>
    <mergeCell ref="W8:W12"/>
    <mergeCell ref="X8:X12"/>
    <mergeCell ref="V7:V12"/>
    <mergeCell ref="W7:X7"/>
    <mergeCell ref="AC7:AD7"/>
    <mergeCell ref="AF8:AF12"/>
    <mergeCell ref="AG8:AG12"/>
    <mergeCell ref="AC8:AC12"/>
    <mergeCell ref="Z8:Z12"/>
    <mergeCell ref="AE7:AE12"/>
    <mergeCell ref="AF7:AG7"/>
    <mergeCell ref="Z7:AA7"/>
  </mergeCells>
  <printOptions/>
  <pageMargins left="0.32" right="0.3" top="0.748031496062992" bottom="0.54" header="0.31496062992126" footer="0.31496062992126"/>
  <pageSetup fitToHeight="0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2022-09-08T03:53:06Z</cp:lastPrinted>
  <dcterms:created xsi:type="dcterms:W3CDTF">2011-09-23T07:23:18Z</dcterms:created>
  <dcterms:modified xsi:type="dcterms:W3CDTF">2022-09-08T04:06:36Z</dcterms:modified>
  <cp:category/>
  <cp:version/>
  <cp:contentType/>
  <cp:contentStatus/>
</cp:coreProperties>
</file>