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Windows\Desktop\"/>
    </mc:Choice>
  </mc:AlternateContent>
  <xr:revisionPtr revIDLastSave="0" documentId="8_{90DF4AEA-2DF1-4621-BBB4-794DDE7D2321}" xr6:coauthVersionLast="47" xr6:coauthVersionMax="47" xr10:uidLastSave="{00000000-0000-0000-0000-000000000000}"/>
  <bookViews>
    <workbookView xWindow="-108" yWindow="-108" windowWidth="23256" windowHeight="12456" activeTab="7" xr2:uid="{00000000-000D-0000-FFFF-FFFF00000000}"/>
  </bookViews>
  <sheets>
    <sheet name="PL01" sheetId="1" r:id="rId1"/>
    <sheet name="PL02" sheetId="5" r:id="rId2"/>
    <sheet name="2.1" sheetId="17" r:id="rId3"/>
    <sheet name="2.2" sheetId="16" r:id="rId4"/>
    <sheet name="PL03" sheetId="4" r:id="rId5"/>
    <sheet name="4A" sheetId="11" r:id="rId6"/>
    <sheet name="4B" sheetId="10" r:id="rId7"/>
    <sheet name="3.1" sheetId="13" r:id="rId8"/>
    <sheet name="3.2" sheetId="14" r:id="rId9"/>
    <sheet name="3.3" sheetId="15" r:id="rId10"/>
  </sheets>
  <externalReferences>
    <externalReference r:id="rId11"/>
    <externalReference r:id="rId12"/>
  </externalReferences>
  <definedNames>
    <definedName name="_xlnm.Print_Titles" localSheetId="7">'3.1'!$5:$5</definedName>
    <definedName name="_xlnm.Print_Titles" localSheetId="0">'PL01'!#REF!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4" i="13" l="1"/>
  <c r="D82" i="13"/>
  <c r="D80" i="13"/>
  <c r="D59" i="13"/>
  <c r="D56" i="13"/>
  <c r="D54" i="13"/>
  <c r="D52" i="13"/>
  <c r="D50" i="13"/>
  <c r="D48" i="13"/>
  <c r="D46" i="13"/>
  <c r="D44" i="13"/>
  <c r="D42" i="13"/>
  <c r="D40" i="13"/>
  <c r="D37" i="13"/>
  <c r="D35" i="13"/>
  <c r="D33" i="13"/>
  <c r="D31" i="13"/>
  <c r="D28" i="13"/>
  <c r="D26" i="13"/>
  <c r="D24" i="13"/>
  <c r="D22" i="13"/>
  <c r="D20" i="13"/>
  <c r="D18" i="13"/>
  <c r="D11" i="13"/>
  <c r="D8" i="13"/>
  <c r="M6" i="10"/>
  <c r="I6" i="10"/>
  <c r="S6" i="10"/>
  <c r="K6" i="10"/>
  <c r="G6" i="10"/>
  <c r="U28" i="11"/>
  <c r="U27" i="11"/>
  <c r="U26" i="11"/>
  <c r="U24" i="11"/>
  <c r="U23" i="11"/>
  <c r="U20" i="11"/>
  <c r="U18" i="11"/>
  <c r="U17" i="11"/>
  <c r="U16" i="11"/>
  <c r="U15" i="11"/>
  <c r="U14" i="11"/>
  <c r="U13" i="11"/>
  <c r="U12" i="11"/>
  <c r="U11" i="11"/>
  <c r="U10" i="11"/>
  <c r="C362" i="4"/>
  <c r="C360" i="4"/>
  <c r="C359" i="4"/>
  <c r="C358" i="4"/>
  <c r="C357" i="4"/>
  <c r="C356" i="4"/>
  <c r="C355" i="4"/>
  <c r="E353" i="4"/>
  <c r="D353" i="4"/>
  <c r="C352" i="4"/>
  <c r="C351" i="4"/>
  <c r="E350" i="4"/>
  <c r="D350" i="4"/>
  <c r="C347" i="4"/>
  <c r="C346" i="4"/>
  <c r="C345" i="4"/>
  <c r="C344" i="4"/>
  <c r="C343" i="4"/>
  <c r="C342" i="4" s="1"/>
  <c r="E342" i="4"/>
  <c r="E331" i="4" s="1"/>
  <c r="D342" i="4"/>
  <c r="D331" i="4" s="1"/>
  <c r="C341" i="4"/>
  <c r="C340" i="4"/>
  <c r="C339" i="4"/>
  <c r="C338" i="4"/>
  <c r="C337" i="4"/>
  <c r="C336" i="4"/>
  <c r="C335" i="4"/>
  <c r="C334" i="4"/>
  <c r="C333" i="4"/>
  <c r="C332" i="4"/>
  <c r="C330" i="4"/>
  <c r="C329" i="4"/>
  <c r="C328" i="4"/>
  <c r="C327" i="4"/>
  <c r="C326" i="4"/>
  <c r="C325" i="4"/>
  <c r="C324" i="4"/>
  <c r="C323" i="4"/>
  <c r="C322" i="4"/>
  <c r="C321" i="4"/>
  <c r="C320" i="4"/>
  <c r="C319" i="4"/>
  <c r="C318" i="4"/>
  <c r="C317" i="4"/>
  <c r="C315" i="4"/>
  <c r="C314" i="4"/>
  <c r="C313" i="4"/>
  <c r="C312" i="4"/>
  <c r="C311" i="4"/>
  <c r="E310" i="4"/>
  <c r="D310" i="4"/>
  <c r="C309" i="4"/>
  <c r="C308" i="4"/>
  <c r="C307" i="4"/>
  <c r="C306" i="4"/>
  <c r="C305" i="4"/>
  <c r="C304" i="4"/>
  <c r="C303" i="4"/>
  <c r="C302" i="4"/>
  <c r="C301" i="4"/>
  <c r="C300" i="4"/>
  <c r="C299" i="4"/>
  <c r="C298" i="4"/>
  <c r="C297" i="4"/>
  <c r="C296" i="4"/>
  <c r="C295" i="4"/>
  <c r="C294" i="4"/>
  <c r="E293" i="4"/>
  <c r="D293" i="4"/>
  <c r="C292" i="4"/>
  <c r="C291" i="4"/>
  <c r="C290" i="4" s="1"/>
  <c r="E290" i="4"/>
  <c r="E258" i="4" s="1"/>
  <c r="D290" i="4"/>
  <c r="D258" i="4" s="1"/>
  <c r="C288" i="4"/>
  <c r="C287" i="4"/>
  <c r="C286" i="4"/>
  <c r="C284" i="4"/>
  <c r="C283" i="4"/>
  <c r="C282" i="4"/>
  <c r="C281" i="4"/>
  <c r="C278" i="4"/>
  <c r="C277" i="4"/>
  <c r="C276" i="4"/>
  <c r="C275" i="4"/>
  <c r="C274" i="4"/>
  <c r="C273" i="4"/>
  <c r="C272" i="4"/>
  <c r="C271" i="4"/>
  <c r="C270" i="4"/>
  <c r="C269" i="4"/>
  <c r="C268" i="4"/>
  <c r="C267" i="4"/>
  <c r="C266" i="4"/>
  <c r="C265" i="4"/>
  <c r="C264" i="4"/>
  <c r="C263" i="4"/>
  <c r="C262" i="4"/>
  <c r="C261" i="4"/>
  <c r="C260" i="4"/>
  <c r="C259" i="4"/>
  <c r="C257" i="4"/>
  <c r="C256" i="4"/>
  <c r="E255" i="4"/>
  <c r="D255" i="4"/>
  <c r="C254" i="4"/>
  <c r="C253" i="4"/>
  <c r="C251" i="4"/>
  <c r="C250" i="4"/>
  <c r="C249" i="4"/>
  <c r="C248" i="4"/>
  <c r="C247" i="4"/>
  <c r="C246" i="4"/>
  <c r="C245" i="4"/>
  <c r="E244" i="4"/>
  <c r="E243" i="4" s="1"/>
  <c r="D244" i="4"/>
  <c r="C242" i="4"/>
  <c r="C241" i="4" s="1"/>
  <c r="E241" i="4"/>
  <c r="D241" i="4"/>
  <c r="C240" i="4"/>
  <c r="C238" i="4"/>
  <c r="C237" i="4"/>
  <c r="C236" i="4"/>
  <c r="C235" i="4"/>
  <c r="C234" i="4"/>
  <c r="C233" i="4"/>
  <c r="C232" i="4"/>
  <c r="E231" i="4"/>
  <c r="D231" i="4"/>
  <c r="C230" i="4"/>
  <c r="C229" i="4"/>
  <c r="C228" i="4"/>
  <c r="C227" i="4"/>
  <c r="C226" i="4"/>
  <c r="C225" i="4"/>
  <c r="C224" i="4"/>
  <c r="C223" i="4"/>
  <c r="C222" i="4"/>
  <c r="C220" i="4"/>
  <c r="C219" i="4"/>
  <c r="C216" i="4" s="1"/>
  <c r="C218" i="4"/>
  <c r="C217" i="4"/>
  <c r="E216" i="4"/>
  <c r="D216" i="4"/>
  <c r="C215" i="4"/>
  <c r="C214" i="4"/>
  <c r="C213" i="4"/>
  <c r="C212" i="4"/>
  <c r="C211" i="4"/>
  <c r="E210" i="4"/>
  <c r="D210" i="4"/>
  <c r="C209" i="4"/>
  <c r="C208" i="4"/>
  <c r="C207" i="4"/>
  <c r="C206" i="4"/>
  <c r="C205" i="4"/>
  <c r="C204" i="4"/>
  <c r="C203" i="4"/>
  <c r="C202" i="4"/>
  <c r="C201" i="4"/>
  <c r="C200" i="4"/>
  <c r="C199" i="4"/>
  <c r="C198" i="4"/>
  <c r="C197" i="4"/>
  <c r="C196" i="4"/>
  <c r="C195" i="4"/>
  <c r="C194" i="4"/>
  <c r="C193" i="4"/>
  <c r="C192" i="4"/>
  <c r="C191" i="4"/>
  <c r="C190" i="4"/>
  <c r="C186" i="4" s="1"/>
  <c r="C189" i="4"/>
  <c r="C188" i="4"/>
  <c r="C187" i="4"/>
  <c r="E186" i="4"/>
  <c r="E185" i="4" s="1"/>
  <c r="D186"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E153" i="4"/>
  <c r="D153" i="4"/>
  <c r="C152" i="4"/>
  <c r="C151" i="4"/>
  <c r="E150" i="4"/>
  <c r="D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E118" i="4"/>
  <c r="E109" i="4" s="1"/>
  <c r="D118" i="4"/>
  <c r="C117" i="4"/>
  <c r="C115" i="4"/>
  <c r="C114" i="4"/>
  <c r="C113" i="4"/>
  <c r="E112" i="4"/>
  <c r="D112" i="4"/>
  <c r="C111" i="4"/>
  <c r="C110" i="4"/>
  <c r="C107" i="4"/>
  <c r="C106" i="4"/>
  <c r="C105" i="4"/>
  <c r="C104" i="4"/>
  <c r="C103" i="4"/>
  <c r="E102" i="4"/>
  <c r="D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E59" i="4"/>
  <c r="D59" i="4"/>
  <c r="C58" i="4"/>
  <c r="C57" i="4"/>
  <c r="C56" i="4"/>
  <c r="C55" i="4"/>
  <c r="C54" i="4"/>
  <c r="C53" i="4"/>
  <c r="C52" i="4"/>
  <c r="C51" i="4"/>
  <c r="C50" i="4"/>
  <c r="E49" i="4"/>
  <c r="D49" i="4"/>
  <c r="C48" i="4"/>
  <c r="C47" i="4"/>
  <c r="C46" i="4"/>
  <c r="C45" i="4"/>
  <c r="C44" i="4"/>
  <c r="C43" i="4"/>
  <c r="C42" i="4"/>
  <c r="C41" i="4"/>
  <c r="C40" i="4"/>
  <c r="C39" i="4"/>
  <c r="C38" i="4"/>
  <c r="C37" i="4"/>
  <c r="C36" i="4"/>
  <c r="C35" i="4"/>
  <c r="C34" i="4"/>
  <c r="C33" i="4"/>
  <c r="C32" i="4"/>
  <c r="C31" i="4"/>
  <c r="C30" i="4"/>
  <c r="C29" i="4"/>
  <c r="C28" i="4"/>
  <c r="C27" i="4"/>
  <c r="C25" i="4"/>
  <c r="C24" i="4"/>
  <c r="C23" i="4"/>
  <c r="C22" i="4"/>
  <c r="C21" i="4"/>
  <c r="C20" i="4"/>
  <c r="C19" i="4"/>
  <c r="C18" i="4"/>
  <c r="C17" i="4"/>
  <c r="C16" i="4"/>
  <c r="C15" i="4"/>
  <c r="C14" i="4"/>
  <c r="C13" i="4"/>
  <c r="C12" i="4"/>
  <c r="C11" i="4" s="1"/>
  <c r="E11" i="4"/>
  <c r="E10" i="4" s="1"/>
  <c r="D11" i="4"/>
  <c r="C13" i="16"/>
  <c r="C11" i="16"/>
  <c r="E16" i="16"/>
  <c r="D16" i="16"/>
  <c r="E15" i="16"/>
  <c r="D15" i="16"/>
  <c r="D13" i="16"/>
  <c r="D11" i="16"/>
  <c r="E10" i="16"/>
  <c r="D10" i="16"/>
  <c r="E9" i="16"/>
  <c r="D9" i="16"/>
  <c r="E8" i="16"/>
  <c r="C31" i="17"/>
  <c r="C30" i="17"/>
  <c r="C24" i="17"/>
  <c r="C23" i="17" s="1"/>
  <c r="C17" i="17"/>
  <c r="C10" i="17"/>
  <c r="C9" i="17" s="1"/>
  <c r="E64" i="15"/>
  <c r="E62" i="15"/>
  <c r="E59" i="15"/>
  <c r="E58" i="15"/>
  <c r="E60" i="15" s="1"/>
  <c r="E57" i="15" s="1"/>
  <c r="E54" i="15"/>
  <c r="E53" i="15"/>
  <c r="E14" i="15" s="1"/>
  <c r="E52" i="15"/>
  <c r="E55" i="15" s="1"/>
  <c r="E51" i="15" s="1"/>
  <c r="E49" i="15"/>
  <c r="E48" i="15"/>
  <c r="E47" i="15"/>
  <c r="E45" i="15"/>
  <c r="E42" i="15"/>
  <c r="E9" i="15" s="1"/>
  <c r="E41" i="15"/>
  <c r="E43" i="15" s="1"/>
  <c r="E40" i="15" s="1"/>
  <c r="E38" i="15"/>
  <c r="E13" i="15" s="1"/>
  <c r="E37" i="15"/>
  <c r="E36" i="15" s="1"/>
  <c r="E33" i="15"/>
  <c r="E15" i="15" s="1"/>
  <c r="E32" i="15"/>
  <c r="E29" i="15"/>
  <c r="E25" i="15"/>
  <c r="E21" i="15"/>
  <c r="E22" i="15" s="1"/>
  <c r="E18" i="15"/>
  <c r="E17" i="15"/>
  <c r="C15" i="15"/>
  <c r="C14" i="15"/>
  <c r="C13" i="15"/>
  <c r="C12" i="15"/>
  <c r="C10" i="15"/>
  <c r="C9" i="15"/>
  <c r="C8" i="15"/>
  <c r="D16" i="14"/>
  <c r="E12" i="15" l="1"/>
  <c r="E11" i="15" s="1"/>
  <c r="E34" i="15"/>
  <c r="E31" i="15" s="1"/>
  <c r="D6" i="16"/>
  <c r="C153" i="4"/>
  <c r="E8" i="15"/>
  <c r="D10" i="4"/>
  <c r="E10" i="15"/>
  <c r="E6" i="16"/>
  <c r="C59" i="4"/>
  <c r="E108" i="4"/>
  <c r="E9" i="4" s="1"/>
  <c r="E8" i="4" s="1"/>
  <c r="C231" i="4"/>
  <c r="C353" i="4"/>
  <c r="D58" i="13"/>
  <c r="C118" i="4"/>
  <c r="C102" i="4"/>
  <c r="C150" i="4"/>
  <c r="E30" i="15"/>
  <c r="E28" i="15" s="1"/>
  <c r="C112" i="4"/>
  <c r="C109" i="4" s="1"/>
  <c r="C108" i="4" s="1"/>
  <c r="C293" i="4"/>
  <c r="D7" i="13"/>
  <c r="D6" i="13"/>
  <c r="O6" i="10"/>
  <c r="E6" i="10"/>
  <c r="H6" i="10"/>
  <c r="Q6" i="10"/>
  <c r="U8" i="11"/>
  <c r="U9" i="11" s="1"/>
  <c r="C350" i="4"/>
  <c r="C255" i="4"/>
  <c r="C210" i="4"/>
  <c r="C185" i="4" s="1"/>
  <c r="C244" i="4"/>
  <c r="C310" i="4"/>
  <c r="C49" i="4"/>
  <c r="D109" i="4"/>
  <c r="D108" i="4" s="1"/>
  <c r="D243" i="4"/>
  <c r="C331" i="4"/>
  <c r="D185" i="4"/>
  <c r="C258" i="4"/>
  <c r="G30" i="5"/>
  <c r="C6" i="16"/>
  <c r="C8" i="17"/>
  <c r="E20" i="15"/>
  <c r="E26" i="15"/>
  <c r="E24" i="15" s="1"/>
  <c r="C243" i="4" l="1"/>
  <c r="E16" i="15"/>
  <c r="E7" i="15"/>
  <c r="D9" i="4"/>
  <c r="D8" i="4" s="1"/>
  <c r="C10" i="4"/>
  <c r="C9" i="4" s="1"/>
  <c r="C8" i="4" s="1"/>
  <c r="L6" i="10"/>
  <c r="R6" i="10"/>
  <c r="U26" i="10"/>
  <c r="E19" i="15"/>
  <c r="G19" i="15" s="1"/>
  <c r="E6" i="15" l="1"/>
  <c r="G6" i="15" s="1"/>
  <c r="N6" i="10"/>
  <c r="T6" i="10"/>
  <c r="J6" i="10"/>
  <c r="F6" i="10" l="1"/>
</calcChain>
</file>

<file path=xl/sharedStrings.xml><?xml version="1.0" encoding="utf-8"?>
<sst xmlns="http://schemas.openxmlformats.org/spreadsheetml/2006/main" count="1132" uniqueCount="832">
  <si>
    <t>UBND TỈNH QUẢNG BÌNH</t>
  </si>
  <si>
    <t>PHỤ LỤC SỐ 01</t>
  </si>
  <si>
    <t>DỰ TOÁN THU, CHI NGÂN SÁCH NHÀ NƯỚC NĂM 2023</t>
  </si>
  <si>
    <t>Đơn vị: triệu đồng</t>
  </si>
  <si>
    <t>Số TT</t>
  </si>
  <si>
    <t>Chỉ tiêu</t>
  </si>
  <si>
    <t>Dự toán năm 2022</t>
  </si>
  <si>
    <t>Ước thực hiện 2022</t>
  </si>
  <si>
    <t>Dự toán 2023</t>
  </si>
  <si>
    <t>So sánh</t>
  </si>
  <si>
    <t>Trung ương</t>
  </si>
  <si>
    <t>Địa phương</t>
  </si>
  <si>
    <t>DTĐP 2022</t>
  </si>
  <si>
    <t>ƯTH 2022</t>
  </si>
  <si>
    <t>DTTW 2023</t>
  </si>
  <si>
    <t>A</t>
  </si>
  <si>
    <t>PHẦN THU</t>
  </si>
  <si>
    <t>Tổng thu NSNN (I+II+III)</t>
  </si>
  <si>
    <t xml:space="preserve">Trong đó: NSĐP được hưởng </t>
  </si>
  <si>
    <t>I</t>
  </si>
  <si>
    <t>Thu tại địa bàn (1+2)</t>
  </si>
  <si>
    <t>Thu cân đối ngân sách</t>
  </si>
  <si>
    <t>1.1</t>
  </si>
  <si>
    <t>Thu DNNN  TW</t>
  </si>
  <si>
    <t>1.2</t>
  </si>
  <si>
    <t>Thu DNNN ĐP</t>
  </si>
  <si>
    <t>1.3</t>
  </si>
  <si>
    <t>Thu từ DN đầu tư nước ngoài</t>
  </si>
  <si>
    <t>1.4</t>
  </si>
  <si>
    <t>Thu từ khu vực kinh tế NQD</t>
  </si>
  <si>
    <t>1.5</t>
  </si>
  <si>
    <t>Thu thuế trước bạ</t>
  </si>
  <si>
    <t>1.6</t>
  </si>
  <si>
    <t>Thuế SD đất phi NN</t>
  </si>
  <si>
    <t>1.7</t>
  </si>
  <si>
    <t>Thu tiền thuê đất</t>
  </si>
  <si>
    <t>1.8</t>
  </si>
  <si>
    <t>Thuế thu nhập cá nhân</t>
  </si>
  <si>
    <t>1.9</t>
  </si>
  <si>
    <t>Thu phí, lệ phí</t>
  </si>
  <si>
    <t xml:space="preserve"> Trong đó: - Trung ương</t>
  </si>
  <si>
    <t xml:space="preserve">                   - Địa phương</t>
  </si>
  <si>
    <t>Trong đó: Phí BVMT đối với KTKS</t>
  </si>
  <si>
    <t>1.10</t>
  </si>
  <si>
    <t>Thu tiền sử dụng đất</t>
  </si>
  <si>
    <t>1.11</t>
  </si>
  <si>
    <t>Thuế bảo vệ môi trường</t>
  </si>
  <si>
    <t xml:space="preserve"> - Thu từ hàng hóa nhập khẩu</t>
  </si>
  <si>
    <t xml:space="preserve"> - Thu từ hàng hóa SX trong nước</t>
  </si>
  <si>
    <t>1.12</t>
  </si>
  <si>
    <t>Thu khác ngân sách</t>
  </si>
  <si>
    <t>1.13</t>
  </si>
  <si>
    <t>Thu cấp quyền KT Khoáng sản</t>
  </si>
  <si>
    <t>1.14</t>
  </si>
  <si>
    <t>Thu từ quỹ đất công ích và thu hoa lợi công sản khác</t>
  </si>
  <si>
    <t>1.15</t>
  </si>
  <si>
    <t>Thu tiền sử dụng khu vực biển</t>
  </si>
  <si>
    <t>1.16</t>
  </si>
  <si>
    <t>Thu Xổ số kiến thiết</t>
  </si>
  <si>
    <t>1.17</t>
  </si>
  <si>
    <t>Thu cổ tức, lợi nhuận được chia và LNST NSĐP hưởng 100%</t>
  </si>
  <si>
    <t xml:space="preserve"> Thu từ XNK</t>
  </si>
  <si>
    <t>II</t>
  </si>
  <si>
    <t>Vay lại Chính phủ</t>
  </si>
  <si>
    <t>III</t>
  </si>
  <si>
    <t>Bổ sung từ ngân sách cấp trên</t>
  </si>
  <si>
    <t xml:space="preserve"> Bổ sung cân đối</t>
  </si>
  <si>
    <t xml:space="preserve"> Bổ sung có mục tiêu từ NSTW</t>
  </si>
  <si>
    <t>PHẦN CHI</t>
  </si>
  <si>
    <t>TỔNG CHI NSĐP (A+B)</t>
  </si>
  <si>
    <t>Tổng chi cân đối ( I+II+III+IV+V)</t>
  </si>
  <si>
    <t>Chi đầu tư phát triển (1+2+3)</t>
  </si>
  <si>
    <t>Chi xây dựng cơ bản</t>
  </si>
  <si>
    <t>Vốn tập trung trong nước</t>
  </si>
  <si>
    <t>Vốn đầu tư hạ tầng khu kinh tế, khu công nghiệp</t>
  </si>
  <si>
    <t>Vốn thu từ tiền sử dụng đất</t>
  </si>
  <si>
    <t>Chi từ nguồn thu xổ số kiến thiết</t>
  </si>
  <si>
    <t>Chi đầu tư từ nguồn vay lại Chính phủ</t>
  </si>
  <si>
    <t>Chi thường xuyên</t>
  </si>
  <si>
    <t>Chi SN kinh tế</t>
  </si>
  <si>
    <t>Chi SN Giáo dục - Đào tạo</t>
  </si>
  <si>
    <t>Chi SN Y tế, dân số và gia đình</t>
  </si>
  <si>
    <t>Chi SN Văn hóa-TTDL</t>
  </si>
  <si>
    <t>Chi SN khoa học và công nghệ</t>
  </si>
  <si>
    <t>Chi SN phát thanh- Truyền hình</t>
  </si>
  <si>
    <t>Chi đảm bảo xã hội</t>
  </si>
  <si>
    <t xml:space="preserve"> Chi QLHC-Đảng, Đoàn thể</t>
  </si>
  <si>
    <t xml:space="preserve"> Chi ANQP địa phương</t>
  </si>
  <si>
    <t>Chi khác ngân sách</t>
  </si>
  <si>
    <t xml:space="preserve"> Chi hoạt động môi trường</t>
  </si>
  <si>
    <t>Chi dự phòng ngân sách</t>
  </si>
  <si>
    <t>IV</t>
  </si>
  <si>
    <t>Chi bổ sung quỹ DTTC</t>
  </si>
  <si>
    <t>V</t>
  </si>
  <si>
    <t>Chi trả nợ gốc và lãi vay</t>
  </si>
  <si>
    <t>B</t>
  </si>
  <si>
    <t>Chi vốn chương trình mục tiêu</t>
  </si>
  <si>
    <t>Bổ sung vốn đầu tư để thực hiện các dự án, nhiệm vụ</t>
  </si>
  <si>
    <t>Bổ sung thực hiện các chế độ, chính sách, nhiệm vụ</t>
  </si>
  <si>
    <t>Bổ sung vốn thực hiện các CTMTQG</t>
  </si>
  <si>
    <t>PHỤ LỤC SỐ 02</t>
  </si>
  <si>
    <t>TỔNG HỢP PHÂN BỔ THU, CHI NGÂN SÁCH CẤP TỈNH, CẤP HUYỆN NĂM 2023</t>
  </si>
  <si>
    <t>Đơn vị tính: triệu đồng</t>
  </si>
  <si>
    <t>Dự toán 2022</t>
  </si>
  <si>
    <t>Tổng số</t>
  </si>
  <si>
    <t>Trong đó</t>
  </si>
  <si>
    <t>Cấp tỉnh</t>
  </si>
  <si>
    <t>Cấp huyện</t>
  </si>
  <si>
    <t>TỔNG THU NGÂN SÁCH NHÀ NƯỚC</t>
  </si>
  <si>
    <t xml:space="preserve">Tổng số thu NSĐP trên địa bàn </t>
  </si>
  <si>
    <t>Thu từ hoạt động xuất nhập khẩu</t>
  </si>
  <si>
    <t>Thu bổ sung từ Ngân sách cấp trên</t>
  </si>
  <si>
    <t xml:space="preserve">Thu tiền vay </t>
  </si>
  <si>
    <t>Ngân sách địa phương được hưởng</t>
  </si>
  <si>
    <t>Thu NSĐP hưởng theo phân cấp</t>
  </si>
  <si>
    <t>TỔNG CHI NGÂN SÁCH ĐỊA PHƯƠNG (I+II)</t>
  </si>
  <si>
    <t>Chi cân đối NSĐP (1+2+3+4+5)</t>
  </si>
  <si>
    <t>Chi đầu tư phát triển</t>
  </si>
  <si>
    <t>a</t>
  </si>
  <si>
    <t>b</t>
  </si>
  <si>
    <t>c</t>
  </si>
  <si>
    <t>-</t>
  </si>
  <si>
    <t>Chi phí đầu tư hạ tầng các dự án tạo quỹ đất</t>
  </si>
  <si>
    <t xml:space="preserve"> -</t>
  </si>
  <si>
    <t>Bổ sung vốn ĐT XDCB</t>
  </si>
  <si>
    <t>d</t>
  </si>
  <si>
    <t>e</t>
  </si>
  <si>
    <t>2.1</t>
  </si>
  <si>
    <t>2.2</t>
  </si>
  <si>
    <t>2.3</t>
  </si>
  <si>
    <t>Chi SN Y tế</t>
  </si>
  <si>
    <t>2.4</t>
  </si>
  <si>
    <t>2.5</t>
  </si>
  <si>
    <t>Chi SN khoa học</t>
  </si>
  <si>
    <t>2.6</t>
  </si>
  <si>
    <t>2.7</t>
  </si>
  <si>
    <t>2.8</t>
  </si>
  <si>
    <t>Chi QLHC-Đảng, Đoàn thể</t>
  </si>
  <si>
    <t>2.9</t>
  </si>
  <si>
    <t>Chi ANQP địa phương</t>
  </si>
  <si>
    <t>2.10</t>
  </si>
  <si>
    <t>2.11</t>
  </si>
  <si>
    <t>Chi hoạt động môi trường</t>
  </si>
  <si>
    <t>2.12</t>
  </si>
  <si>
    <t>Dự phòng hụt thu cân đối</t>
  </si>
  <si>
    <t>2.13</t>
  </si>
  <si>
    <t>Nguồn kinh phĩ thực hiện cải cách tiền lương</t>
  </si>
  <si>
    <t xml:space="preserve">Chi trả nợ gốc và lãi vay </t>
  </si>
  <si>
    <t>Chi bổ sung quỹ dự trữ tài chính</t>
  </si>
  <si>
    <t>Chi từ nguồn bổ sung có mục tiêu từ ngân sách trung ương</t>
  </si>
  <si>
    <t>DỰ TOÁN CHI NGÂN SÁCH NHÀ NƯỚC CÁC ĐƠN VỊ CẤP TỈNH NĂM  2023</t>
  </si>
  <si>
    <t>Số thứ tự</t>
  </si>
  <si>
    <t>Danh muc, đơn vị</t>
  </si>
  <si>
    <t>Kinh phí tự chủ</t>
  </si>
  <si>
    <t>Kinh phí không tự chủ</t>
  </si>
  <si>
    <t>TỔNG CHI THƯỜNG XUYÊN NGÂN SÁCH CẤP TỈNH</t>
  </si>
  <si>
    <t>TỔNG SỐ CHI THƯỜNG XUYÊN</t>
  </si>
  <si>
    <t>QUẢN LÝ NHÀ NƯỚC, ĐẢNG, ĐOÀN THỂ</t>
  </si>
  <si>
    <t>QUẢN LÝ NHÀ NƯỚC</t>
  </si>
  <si>
    <t>Sở Lao động -TBXH</t>
  </si>
  <si>
    <t>Sở Nông nghiệp &amp; PTNT</t>
  </si>
  <si>
    <t>Chi cục trồng trọt và Bảo vệ thực vật</t>
  </si>
  <si>
    <t>Chi cục Phát triển nông thôn</t>
  </si>
  <si>
    <t>Chi cục Thủy lợi</t>
  </si>
  <si>
    <t>Chi cục Kiểm lâm</t>
  </si>
  <si>
    <t>Chi  cục thủy sản</t>
  </si>
  <si>
    <t>Ban Dân tộc</t>
  </si>
  <si>
    <t>Sở Nội vụ</t>
  </si>
  <si>
    <t>Ban Tôn giáo</t>
  </si>
  <si>
    <t>Thanh tra Tỉnh</t>
  </si>
  <si>
    <t>Văn phòng Đoàn đại biểu quốc hội và Hội đồng nhân dân tỉnh</t>
  </si>
  <si>
    <t>Văn phòng UBND tỉnh</t>
  </si>
  <si>
    <t>Trung tâm phục vụ hành chính công</t>
  </si>
  <si>
    <t>Sở Y tế</t>
  </si>
  <si>
    <t>Sở Văn hóa  &amp; Thể thao</t>
  </si>
  <si>
    <t>Sở Du lịch</t>
  </si>
  <si>
    <t>Sở Khoa học - Công nghệ</t>
  </si>
  <si>
    <t>Sở Công thương</t>
  </si>
  <si>
    <t>Sở Xây dựng</t>
  </si>
  <si>
    <t>Thanh tra xây dựng</t>
  </si>
  <si>
    <t>Sở  Tư pháp</t>
  </si>
  <si>
    <t>Sở Tài chính</t>
  </si>
  <si>
    <t>Sở Kế hoạch- Đầu tư</t>
  </si>
  <si>
    <t>Sở Giáo dục - Đào tạo</t>
  </si>
  <si>
    <t>Sở Tài nguyên &amp; Môi trường</t>
  </si>
  <si>
    <t>Sở Giao thông - Vận tải</t>
  </si>
  <si>
    <t>Thanh tra Sở Giao thông - Vận tải</t>
  </si>
  <si>
    <t>Ban An toàn giao thông</t>
  </si>
  <si>
    <t>Sở Ngoại vụ</t>
  </si>
  <si>
    <t>Sở Thông tin và Truyền thông</t>
  </si>
  <si>
    <t>Chi cục dân số KHHGĐ</t>
  </si>
  <si>
    <t>Văn phòng BQL Khu kinh tế</t>
  </si>
  <si>
    <t>Đại diện BQL tại Khu kinh tế Hòn La</t>
  </si>
  <si>
    <t>Đại diện BQL tại Khu kinh tế Cha Lo</t>
  </si>
  <si>
    <t>Chi cục An toàn  vệ sinh thực phẩm</t>
  </si>
  <si>
    <t>ĐẢNG</t>
  </si>
  <si>
    <t>Ban Tổ chức tỉnh uỷ</t>
  </si>
  <si>
    <t>Ban Tuyên giáo tỉnh uỷ</t>
  </si>
  <si>
    <t>Uỷ ban kiểm tra tỉnh uỷ</t>
  </si>
  <si>
    <t>Ban Dân vận tỉnh uỷ</t>
  </si>
  <si>
    <t>Ban Nội chính tỉnh uỷ</t>
  </si>
  <si>
    <t>Văn phòng tỉnh ủy</t>
  </si>
  <si>
    <t>Đảng ủy Khối các cơ quan tỉnh QB</t>
  </si>
  <si>
    <t>Đảng ủy Khối Doanh nghiệp</t>
  </si>
  <si>
    <t>Báo Quảng Bình</t>
  </si>
  <si>
    <t>ĐOÀN THỂ</t>
  </si>
  <si>
    <t>Tỉnh đoàn</t>
  </si>
  <si>
    <t>Hội Nông dân</t>
  </si>
  <si>
    <t>Đoàn Khối doanh nghiệp</t>
  </si>
  <si>
    <t>Hội cựu chiến binh</t>
  </si>
  <si>
    <t xml:space="preserve">Hội liên hiệp phụ nữ </t>
  </si>
  <si>
    <t>Đoàn Khối cơ quan tỉnh</t>
  </si>
  <si>
    <t>Ủy ban Mặt trận Tổ quốc Việt Nam tỉnh</t>
  </si>
  <si>
    <t>Hội văn học nghệ thuật</t>
  </si>
  <si>
    <t>Hội liên hiệp thanh niên</t>
  </si>
  <si>
    <t>Hội nhà báo</t>
  </si>
  <si>
    <t>Hội làm vườn</t>
  </si>
  <si>
    <t>Liên minh hợp tác xã</t>
  </si>
  <si>
    <t>Hội đông y</t>
  </si>
  <si>
    <t>Hội doanh nghiệp tỉnh Quảng bình</t>
  </si>
  <si>
    <t>Hội Luật gia</t>
  </si>
  <si>
    <t>Hội Khuyến học</t>
  </si>
  <si>
    <t>Hội người cao tuổi</t>
  </si>
  <si>
    <t>Hội người mù</t>
  </si>
  <si>
    <t>Liên hiệp hội KHKT</t>
  </si>
  <si>
    <t>Hội Hữu nghị</t>
  </si>
  <si>
    <t>Hội chữ thập đỏ</t>
  </si>
  <si>
    <t>Hội nạn nhân chất độc da cam</t>
  </si>
  <si>
    <t>Hội cựu thanh niên xung phong</t>
  </si>
  <si>
    <t>Hội bảo trợ người tàn tật &amp; TE mồ côi</t>
  </si>
  <si>
    <t>Đoàn luật sư</t>
  </si>
  <si>
    <t>Hội bảo trợ bệnh nhân nghèo</t>
  </si>
  <si>
    <t>Hội di sản</t>
  </si>
  <si>
    <t>Hội sinh vật cảnh</t>
  </si>
  <si>
    <t>Hội cựu giáo chức</t>
  </si>
  <si>
    <t>Hội hữu nghị Việt- Nga</t>
  </si>
  <si>
    <t>Hội hữu nghị Việt- Lào</t>
  </si>
  <si>
    <t>Hội hữu nghị Việt- Thái</t>
  </si>
  <si>
    <t>Hội hữu nghị Việt- Đức</t>
  </si>
  <si>
    <t>Hội hữu nghị VN - Cam puchia</t>
  </si>
  <si>
    <t>Hội Y học</t>
  </si>
  <si>
    <t>Hội Chăn nuôi - Thú y</t>
  </si>
  <si>
    <t>Hội địa chất</t>
  </si>
  <si>
    <t>Hội Kế toán và Kiểm toán</t>
  </si>
  <si>
    <t>Hội Thủy sản</t>
  </si>
  <si>
    <t>Hiệp hội du lịch</t>
  </si>
  <si>
    <t>Hội tin học</t>
  </si>
  <si>
    <t>Hỗ trợ Công đoàn</t>
  </si>
  <si>
    <t>CÁC KHOẢN CHI CHUNG</t>
  </si>
  <si>
    <t>Mua xe và sửa xe</t>
  </si>
  <si>
    <t>Đoàn ra, đoàn vào</t>
  </si>
  <si>
    <t>Đại hội, ngày lễ, xúc tiến đầu tư</t>
  </si>
  <si>
    <t>Chi đột xuất hành chính khác</t>
  </si>
  <si>
    <t>Dự phòng tinh giản biên chế theo NĐ 34</t>
  </si>
  <si>
    <t>SỰ NGHIỆP GIÁO DỤC - ĐÀO TẠO</t>
  </si>
  <si>
    <t>SỰ NGHIỆP GIÁO DỤC</t>
  </si>
  <si>
    <t xml:space="preserve">Chi chung phục vụ quản lý ngành </t>
  </si>
  <si>
    <t>Quản lý dạy nghề (Sở Lao động)</t>
  </si>
  <si>
    <t>Các khoản chi khác</t>
  </si>
  <si>
    <t>3.1</t>
  </si>
  <si>
    <t xml:space="preserve">SN giáo dục khác </t>
  </si>
  <si>
    <t>3.2</t>
  </si>
  <si>
    <t>Dự phòng tăng kinh phí thực hiện các chính sách an sinh xã hội thuộc sự nghiệp giáo dục</t>
  </si>
  <si>
    <t>3.3</t>
  </si>
  <si>
    <t>3.4</t>
  </si>
  <si>
    <t>Kinh phí sửa chữa theo Thông tư 65/2021/TT-BTC</t>
  </si>
  <si>
    <t>3.5</t>
  </si>
  <si>
    <t>Trả  nợ các công trình từ nguồn sự nghiệp giáo dục</t>
  </si>
  <si>
    <t>Các đơn vị trực thuộc Sở Giáo dục</t>
  </si>
  <si>
    <t>4.1</t>
  </si>
  <si>
    <t>Trường THPT Dân tộc nội trú tỉnh</t>
  </si>
  <si>
    <t>4.2</t>
  </si>
  <si>
    <t>Trường THPT Minh Hóa</t>
  </si>
  <si>
    <t>4.3</t>
  </si>
  <si>
    <t>Trường THPT Tuyên Hóa</t>
  </si>
  <si>
    <t>4.4</t>
  </si>
  <si>
    <t>Trường THPT Lê Trực</t>
  </si>
  <si>
    <t>4.5</t>
  </si>
  <si>
    <t>Trường THPT Phan Bội Châu</t>
  </si>
  <si>
    <t>4.6</t>
  </si>
  <si>
    <t>Trường THPT Lương Thế Vinh</t>
  </si>
  <si>
    <t>4.7</t>
  </si>
  <si>
    <t>Trường THPT Lê Hồng Phong</t>
  </si>
  <si>
    <t>4.8</t>
  </si>
  <si>
    <t xml:space="preserve">Trường THPT Quang Trung </t>
  </si>
  <si>
    <t>4.9</t>
  </si>
  <si>
    <t xml:space="preserve">Trường THPT Nguyễn Bỉnh Khiêm </t>
  </si>
  <si>
    <t>4.10</t>
  </si>
  <si>
    <t xml:space="preserve">Trường THPT Lê Lợi </t>
  </si>
  <si>
    <t>4.11</t>
  </si>
  <si>
    <t>Trường THPT Lê Quý Đôn</t>
  </si>
  <si>
    <t>4.12</t>
  </si>
  <si>
    <t>Trường THPT Hùng Vương</t>
  </si>
  <si>
    <t>4.13</t>
  </si>
  <si>
    <t>Trường THPT Trần Phú</t>
  </si>
  <si>
    <t>4.14</t>
  </si>
  <si>
    <t>Trường THPT Nguyễn Trãi</t>
  </si>
  <si>
    <t>4.15</t>
  </si>
  <si>
    <t>Trường THPT Ngô Quyền</t>
  </si>
  <si>
    <t>4.16</t>
  </si>
  <si>
    <t>Trường THPT Chuyên Võ Nguyên Giáp</t>
  </si>
  <si>
    <t>4.17</t>
  </si>
  <si>
    <t>Trường THPT Đào Duy Từ</t>
  </si>
  <si>
    <t>4.18</t>
  </si>
  <si>
    <t>Trường THPT Đồng Hới</t>
  </si>
  <si>
    <t>4.19</t>
  </si>
  <si>
    <t>Trường THPT Phan Đình Phùng</t>
  </si>
  <si>
    <t>4.20</t>
  </si>
  <si>
    <t>Trường THPT Ninh Châu</t>
  </si>
  <si>
    <t>4.21</t>
  </si>
  <si>
    <t xml:space="preserve">Trường THPT Quảng Ninh </t>
  </si>
  <si>
    <t>4.22</t>
  </si>
  <si>
    <t>Trường THPT Nguyễn Hữu Cảnh</t>
  </si>
  <si>
    <t>4.23</t>
  </si>
  <si>
    <t>Trường THPT Lệ Thủy</t>
  </si>
  <si>
    <t>4.24</t>
  </si>
  <si>
    <t>Trường THPT Hoàng Hoa Thám</t>
  </si>
  <si>
    <t>4.25</t>
  </si>
  <si>
    <t>Trường THPT Trần Hưng Đạo</t>
  </si>
  <si>
    <t>4.26</t>
  </si>
  <si>
    <t>Trường THPT Nguyễn Chí Thanh</t>
  </si>
  <si>
    <t>4.27</t>
  </si>
  <si>
    <t>Trường THPT &amp; THCS  Hóa Tiến</t>
  </si>
  <si>
    <t>4.28</t>
  </si>
  <si>
    <t>Trường THPT &amp; THCS  Bắc Sơn</t>
  </si>
  <si>
    <t>4.29</t>
  </si>
  <si>
    <t>Trường THPT &amp; THCS  Việt Trung</t>
  </si>
  <si>
    <t>4.30</t>
  </si>
  <si>
    <t>Trường THPT &amp; THCS  Trung Hóa</t>
  </si>
  <si>
    <t>4.31</t>
  </si>
  <si>
    <t>Trường THPT &amp; THCS  Dương Văn An</t>
  </si>
  <si>
    <t>Hình thức giáo dục khác</t>
  </si>
  <si>
    <t>5.1</t>
  </si>
  <si>
    <t>Trung tâm thanh thiếu niên Bắc Trung Bộ</t>
  </si>
  <si>
    <t>5.2</t>
  </si>
  <si>
    <t>Nhà văn hóa thiếu nhi Quảng Bình</t>
  </si>
  <si>
    <t>SỰ NGHIỆP ĐÀO TẠO</t>
  </si>
  <si>
    <t>Trường Cao đẳng Kỹ thuật CNN QB</t>
  </si>
  <si>
    <t>Trường Đại học Quảng Bình</t>
  </si>
  <si>
    <t>Trung tâm  GDTX tỉnh</t>
  </si>
  <si>
    <t>Trường Chính trị Quảng Bình</t>
  </si>
  <si>
    <t>Trường cao đẳng nghề Quảng Bình</t>
  </si>
  <si>
    <t>Trung tâm dịch vụ việc làm tỉnh (Sở LĐ)</t>
  </si>
  <si>
    <t>Trường cao đẳng y tế</t>
  </si>
  <si>
    <t>Trung tâm  huấn luyện &amp; thi đấu TDTT</t>
  </si>
  <si>
    <t>Trung tâm trợ giúp pháp lý</t>
  </si>
  <si>
    <t>Trung tâm giáo dục nghề nghiệp và hỗ trợ nông dân - phụ nữ Quảng Bình</t>
  </si>
  <si>
    <t>Trung tâm DVVL Thanh niên</t>
  </si>
  <si>
    <t>Sự nghiêp đào tạo Y tế</t>
  </si>
  <si>
    <t>Sự nghiệp đào tạo thuôc Sở GD - ĐT</t>
  </si>
  <si>
    <t>Kinh phí đối ứng dự án vùng núi, vùng dân tộc</t>
  </si>
  <si>
    <t>Liên minh HTX</t>
  </si>
  <si>
    <t>Đào tạo lại</t>
  </si>
  <si>
    <t>Đào tạo cán bộ quân sự cơ sở và các đối tượng, đào tạo cán bộ quân sự cấp xã</t>
  </si>
  <si>
    <t>KP hỗ trợ đi học &amp;CS thu hút cán bộ</t>
  </si>
  <si>
    <t>Đào tạo nguồn nhân lực theo chính sách</t>
  </si>
  <si>
    <t>Đào tạo nhân lực các DN vừa và nhỏ</t>
  </si>
  <si>
    <t>Kinh phí thực hiện chương trình đổi mới sách giáo khoa giáo dục phổ thông</t>
  </si>
  <si>
    <t>Hội khỏe phù đổng</t>
  </si>
  <si>
    <t>Đề án Nâng cao năng lực dạy và học ngoại ngữ</t>
  </si>
  <si>
    <t>Mua sắm trang thiết bị giáo dục đào tạo dạy nghề</t>
  </si>
  <si>
    <t>Kinh phí triển khai Nghị định 116/2020/NĐ-CP (kinh phí đào tạo sinh viên sư phạm)</t>
  </si>
  <si>
    <t>Chương trình đào tạo nguồn nhân lực theo Chương trình hành động 04-TU và kế hoạch 463 của UBND tỉnh</t>
  </si>
  <si>
    <t>Đào tạo nghề cho con em về từ vùng dịch</t>
  </si>
  <si>
    <t>Chương trình phát triển nguồn nhân lực và nâng cao chất lượng công tác cán bộ</t>
  </si>
  <si>
    <t>Kinh phí đào tạo chinh sách ngành Tài chính</t>
  </si>
  <si>
    <t>Đào tạo huấn luyện dự bị động viên</t>
  </si>
  <si>
    <t>Nâng cao kỹ năng sống cho người mù (Hội người mù</t>
  </si>
  <si>
    <t>C</t>
  </si>
  <si>
    <t>SỰ NGHIỆP Y TẾ</t>
  </si>
  <si>
    <t xml:space="preserve">Các đơn vị thuôc Sở y tế </t>
  </si>
  <si>
    <t>Bệnh viện đa khoa Minh Hóa</t>
  </si>
  <si>
    <t>Bệnh viện đa khoa Tuyên Hóa</t>
  </si>
  <si>
    <t>Bệnh viện đa khoa Bố Trạch</t>
  </si>
  <si>
    <t>Bệnh viện đa khoa Quảng Ninh</t>
  </si>
  <si>
    <t>Bệnh viện đa khoa Lệ Thủy</t>
  </si>
  <si>
    <t>Bệnh viện Y dược cổ truyền</t>
  </si>
  <si>
    <t>Trung tâm y tế huyện Minh Hóa</t>
  </si>
  <si>
    <t>Trung tâm y tế huyện Tuyên Hóa</t>
  </si>
  <si>
    <t>Trung tâm y tế huyện Quảng Trạch</t>
  </si>
  <si>
    <t>Trung tâm y tế thị xã Ba Đồn</t>
  </si>
  <si>
    <t>Trung tâm y tế huyện Bố Trạch</t>
  </si>
  <si>
    <t>Trung tâm y tế thành phố Đồng Hới</t>
  </si>
  <si>
    <t>Trung tâm y tế huyện Quảng Ninh</t>
  </si>
  <si>
    <t>Trung tâm y tế huyện Lệ Thủy</t>
  </si>
  <si>
    <t>Trung Tâm Kiểm nghiệm thuốc, mỹ phẩm, thực  phẩm</t>
  </si>
  <si>
    <t>Trung tâm giám định y khoa pháp y</t>
  </si>
  <si>
    <t>Trung tâm kiểm soát bệnh tật</t>
  </si>
  <si>
    <t>Trung tâm mắt nội tiết</t>
  </si>
  <si>
    <t>Văn phòng Sở y tế</t>
  </si>
  <si>
    <t>Chi cục vệ sinh an toàn thực phẩm</t>
  </si>
  <si>
    <t>Vốn đối ứng các Dự án y tế</t>
  </si>
  <si>
    <t>Mua sắm thiết bị y tế</t>
  </si>
  <si>
    <t>Kinh phí phòng, chống dịch bệnh</t>
  </si>
  <si>
    <t>Các đơn vị sự nghiệp y tế khác</t>
  </si>
  <si>
    <t>Ban bảo vệ chăm sóc sức khỏe cán bộ</t>
  </si>
  <si>
    <t>Sự nghiệp dân số</t>
  </si>
  <si>
    <t>Cộng tác viên dân số</t>
  </si>
  <si>
    <t>Kinh phí mua thẻ BYT các đối tượng</t>
  </si>
  <si>
    <t>Kinh phí y tế quân dân y kết hợp</t>
  </si>
  <si>
    <t>D</t>
  </si>
  <si>
    <t>SỰ NGHIỆP VĂN HÓA -THỂ THAO- DU LỊCH</t>
  </si>
  <si>
    <t>Trung tâm văn hóa và điện ảnh tỉnh</t>
  </si>
  <si>
    <t xml:space="preserve">Đoàn Nghệ thuật truyền thống </t>
  </si>
  <si>
    <t>Bảo tàng tổng hợp</t>
  </si>
  <si>
    <t>Thư viện tỉnh</t>
  </si>
  <si>
    <t>Trung tâm huấn luyện thể dục thể thao</t>
  </si>
  <si>
    <t>Tạp chí Nhật Lệ</t>
  </si>
  <si>
    <t>Trung tâm thông tin xúc tiến Du lịch</t>
  </si>
  <si>
    <t>Trung tâm lưu trữ lịch sử</t>
  </si>
  <si>
    <t>Sự nghiệp Văn hóa  - Thể thao (bao gồm  kinh phí tổ chức các chương trình, lễ hội, đại hội thể dục, thể thao)</t>
  </si>
  <si>
    <t>Sửa chữa công trình di tích, kinh phí bảo tồn văn hoá phi vật thể</t>
  </si>
  <si>
    <t>Chương trình Du lịch</t>
  </si>
  <si>
    <t>Công tác gia đình (Sở Văn hóa Thể thao)</t>
  </si>
  <si>
    <t>Hỗ trợ hội nhà báo địa phương</t>
  </si>
  <si>
    <t>Hỗ trợ các Hội Văn học nghệ thuật địa phương</t>
  </si>
  <si>
    <t>E</t>
  </si>
  <si>
    <t>SỰ NGHIỆP KHOA HOC VÀ CÔNG NGHỆ</t>
  </si>
  <si>
    <t>Trung tâm Ứng dụng &amp; Thống kê KHCN</t>
  </si>
  <si>
    <t>Chi cục tiêu chuẩn đo lường chất lượng</t>
  </si>
  <si>
    <t>Trung tâm kỷ thuật- Đo lường - Thử nghiệm</t>
  </si>
  <si>
    <t>Trung tâm Tin học - Công báo VPUBND tỉnh</t>
  </si>
  <si>
    <t>Trung tâm CNTT &amp; Truyền thông</t>
  </si>
  <si>
    <t>TT cứu hộ, bảo tồn &amp; PT sinh vật</t>
  </si>
  <si>
    <t>Sở khoa học - công nghệ</t>
  </si>
  <si>
    <t>Sự nghiệp Thông tin - Truyền thông</t>
  </si>
  <si>
    <t>F</t>
  </si>
  <si>
    <t>SỰ NGHIỆP PHÁT THANH - TRUYỀN HÌNH</t>
  </si>
  <si>
    <t>Đài phát thanh - Truyền hình tỉnh</t>
  </si>
  <si>
    <t>G</t>
  </si>
  <si>
    <t>SỰ NGHIỆP KINH TẾ</t>
  </si>
  <si>
    <t>Sự nghiệp nông, lâm, ngư nghiệp</t>
  </si>
  <si>
    <t>Trung tâm Khuyến nông - Khuyến ngư</t>
  </si>
  <si>
    <t>Trung tâm Nước sạch -VSMNT</t>
  </si>
  <si>
    <t>BQL khu dự trữ thiên nhiên Động Châu - Khe nước trong</t>
  </si>
  <si>
    <t xml:space="preserve"> Trung tâm Giống vật nuôi Quảng Bình</t>
  </si>
  <si>
    <t>Trung tâm Quy hoạch thiết kế Lâm nghiệp</t>
  </si>
  <si>
    <t>Trung tâm Giống thủy sản</t>
  </si>
  <si>
    <t>BQL Cảng cá Quảng Bình</t>
  </si>
  <si>
    <t>BQL rừng phòng hộ Đồng Hới và ven biển tỉnh Quảng Bình</t>
  </si>
  <si>
    <t>Các chương trình, chính sách của ngành nông nghiệp</t>
  </si>
  <si>
    <t>Sự nghiệp Giao thông</t>
  </si>
  <si>
    <t>Kinh phí bảo trì đường bộ (Sở Giao thông)</t>
  </si>
  <si>
    <t xml:space="preserve"> Sự nghiệp kinh tế khác</t>
  </si>
  <si>
    <t>Công ty quản lý hạ tầng khu kinh tế</t>
  </si>
  <si>
    <t>Tr. Tâm Tư vấn xúc tiến đầu tư</t>
  </si>
  <si>
    <t>Tr. Tâm Khuyến công &amp; XTTM</t>
  </si>
  <si>
    <t>Trung tâm DV bán đấu giá tài sản tỉnh QB</t>
  </si>
  <si>
    <t>Tổng đội TNXP xây dựng kinh tế</t>
  </si>
  <si>
    <t>Trung tâm tin hoc &amp; DVTC công (STC)</t>
  </si>
  <si>
    <t>Trạm kiểm soát trọng tải xe lưu động</t>
  </si>
  <si>
    <t>VP điều phối CTMTQG XD NTM</t>
  </si>
  <si>
    <t>BQL DA Năng lượng mặt trời</t>
  </si>
  <si>
    <t>Chương trình lâm nghiệp</t>
  </si>
  <si>
    <t>Chương trình xúc tiến đầu tư</t>
  </si>
  <si>
    <t>Ban quản lý khu kinh tế</t>
  </si>
  <si>
    <t>Chương trình CN TTCN &amp; XTTM</t>
  </si>
  <si>
    <t>Dự án phát triển thương mại điện tử, Chương trình hành động quốc gia về sản xuất và tiêu dùng bền vững</t>
  </si>
  <si>
    <t xml:space="preserve">Vốn đối ứng CTMTQG xây dựng NTM </t>
  </si>
  <si>
    <t>BQL dự án FMCR</t>
  </si>
  <si>
    <t>BQL DA SRDP Quảng Bình</t>
  </si>
  <si>
    <t>Hỗ trợ sửa chữa kết cấu Công trình  Thủy lợi</t>
  </si>
  <si>
    <t>Dự án quản lý rừng bền vững (Chi cục kiểm lâm)</t>
  </si>
  <si>
    <t>Vốn đối ứng nước ngoài và đối ứng khác</t>
  </si>
  <si>
    <t>GTGC vốn viện trợ Dự án cải thiện thu nhập bền vững và nâng cao chất lượng nguồn nhân lực vì cộng đồng nông thôn hòa bình tỉnh Quảng Bình - viện trợ KOICA</t>
  </si>
  <si>
    <t>Kp XD cơ sở vật chất ngành Tài chính</t>
  </si>
  <si>
    <t xml:space="preserve">Hỗ trợ doanh nghiệp vừa và nhỏ </t>
  </si>
  <si>
    <t>Vốn uỷ thác qua NHCSXH tỉnh cho vay hộ nghèo và đối tượng chính sách khác</t>
  </si>
  <si>
    <t>Quỹ hỗ trợ nông dân</t>
  </si>
  <si>
    <t>Kinh phí miễn giảm thủy lợi phí</t>
  </si>
  <si>
    <t>Kinh phí sửa chữa trụ sở các cơ quan, đơn vị cấp tỉnh theo Thông tư 65/2021/TT-BTC</t>
  </si>
  <si>
    <t>Sự nghiệp kinh tế khác</t>
  </si>
  <si>
    <t>Vốn đối ứng CTMTQG giảm nghèo bền vững giai đoạn 2021-2025</t>
  </si>
  <si>
    <t>Vốn đối ứng CTMTQG phát triển kinh tế - xã hội vùng đồng bào DTTS&amp;MN giai đoạn 2021-2025</t>
  </si>
  <si>
    <t>Trong đó kinh phí thực hiện các Chương trình, đề án ngành tài nguyên môi trường</t>
  </si>
  <si>
    <t>H</t>
  </si>
  <si>
    <t>SỰ NGHIỆP TÀI NGUYÊN - MÔI TRƯỜNG</t>
  </si>
  <si>
    <t>Văn phòng đăng ký đất đai</t>
  </si>
  <si>
    <t>Trung tâm kỹ thuật tài nguyên và môi trường</t>
  </si>
  <si>
    <t>Trung tâm quan trắc- kỹ thuật môi trường</t>
  </si>
  <si>
    <t>Trung tâm công nghệ thông tin TNMT</t>
  </si>
  <si>
    <t>Trung tâm phát triển quỹ đất</t>
  </si>
  <si>
    <t>BQL Vườn QG Phong Nha - Kẻ Bàng</t>
  </si>
  <si>
    <t>Hạt Kiểm lâm Phong Nha - Kẻ Bàng</t>
  </si>
  <si>
    <t>SNMT  Công an tỉnh (CSMT)</t>
  </si>
  <si>
    <t>SNMT  Bộ chỉ huy quân sự tỉnh</t>
  </si>
  <si>
    <t xml:space="preserve">SN quan trắc môi trường Ban QL khu KT </t>
  </si>
  <si>
    <t>Kinh phí sự nghiệp tài nguyên môi trường</t>
  </si>
  <si>
    <t>Nâng cao năng lực quan trắc</t>
  </si>
  <si>
    <t>Kinh phí xử lý môi trường khác</t>
  </si>
  <si>
    <t>Sự nghiệp môi trường chung</t>
  </si>
  <si>
    <t>Kinh phí bảo vệ rừng tự nhiên</t>
  </si>
  <si>
    <t>ĐẢM BẢO XÃ HỘI</t>
  </si>
  <si>
    <t>Trung tâm bảo trợ xã hội</t>
  </si>
  <si>
    <t xml:space="preserve">Trung tâm giáo dục lao động xã hội (Cơ sở cai nghiện ma túy) </t>
  </si>
  <si>
    <t>Tr.tâm điều dưỡng luân phiên người có công</t>
  </si>
  <si>
    <t>Quỹ bảo trợ trẻ em tỉnh</t>
  </si>
  <si>
    <t>Trung tâm công tác xã hội</t>
  </si>
  <si>
    <t>Sở Lao động Thương binh và Xã hội</t>
  </si>
  <si>
    <t>Văn phòng DDBQH và HĐND tỉnh</t>
  </si>
  <si>
    <t>Bộ Chỉ huy QS tỉnh (Chính sách hậu phương quân đội)</t>
  </si>
  <si>
    <t>Kinh phí thực hiện Chương trình trợ giúp xã hội và phục hồi chức năng cho người tâm thần, trẻ em tự kỷ và người rối nhiễu tâm trí; chương trình phát triển công tác xã hội</t>
  </si>
  <si>
    <t>Chế độ bảo trợ xã hội</t>
  </si>
  <si>
    <t>Đột xuất khác</t>
  </si>
  <si>
    <t>Kinh phí thực hiện Đề án 1371</t>
  </si>
  <si>
    <t>Chương trình giảm nghèo và giải quyết việc làm</t>
  </si>
  <si>
    <t>Phần mềm chi trả chế độ cho người có công</t>
  </si>
  <si>
    <t>Khen thưởng huy hiệu đảng</t>
  </si>
  <si>
    <t>Kinh phí đối ứng các chính sách nhà ở cho các đối tượng chính sách</t>
  </si>
  <si>
    <t>K</t>
  </si>
  <si>
    <t>QUỐC PHÒNG, AN NINH</t>
  </si>
  <si>
    <t>Bộ Chỉ huy Quân sự tỉnh</t>
  </si>
  <si>
    <t>Bộ Chỉ huy Biên phòng tỉnh</t>
  </si>
  <si>
    <t>Công an tỉnh</t>
  </si>
  <si>
    <t>Mua sắm, sửa chữa doanh trại, công trình quân sự, quốc phòng; công cụ hỗ trợ quân sự</t>
  </si>
  <si>
    <t>Mua sắm, sửa chữa Biên phòng</t>
  </si>
  <si>
    <t>Mua sắm, sửa chữa Công an</t>
  </si>
  <si>
    <t>Kinh phí công tác DBĐV và DQTV</t>
  </si>
  <si>
    <t>Kinh phí Diễn tập phòng thủ</t>
  </si>
  <si>
    <t>Mua sắm trang phục cho DQTV</t>
  </si>
  <si>
    <t>Mua săm trang phục cho công an xã bán chuyên trách</t>
  </si>
  <si>
    <t>Kinh phí biên giới</t>
  </si>
  <si>
    <t>Trong đó: - Bộ Chỉ huy QS tỉnh</t>
  </si>
  <si>
    <t xml:space="preserve">         - Bộ Chỉ huy Biên phòng tỉnh</t>
  </si>
  <si>
    <t xml:space="preserve">                - Công an tỉnh</t>
  </si>
  <si>
    <t xml:space="preserve">              - Sở Ngoại vụ</t>
  </si>
  <si>
    <t>Đột xuất ANQP</t>
  </si>
  <si>
    <t>Vốn dự bị động viên</t>
  </si>
  <si>
    <t>Kinh phí ứng dụng dữ liệu về dân cư, định danh và xác thực điện tử phục vụ chuyển đổi số quốc gia</t>
  </si>
  <si>
    <t>Kinh phí thực hiện nhiệm vụ đảm bảo trật tự ATGT</t>
  </si>
  <si>
    <t>Các lực lượng địa phương</t>
  </si>
  <si>
    <t>L</t>
  </si>
  <si>
    <t>CHI KHÁC</t>
  </si>
  <si>
    <t>Thi đua khen thưởng</t>
  </si>
  <si>
    <t xml:space="preserve">Chính sách đối với người có uy tín trong đồng bào dân tộc thiểu số </t>
  </si>
  <si>
    <t>Hỗ trợ KP cân huyết thống cho đồng bào dân tộc thiểu số theo QĐ 498/TTg</t>
  </si>
  <si>
    <t>Hỗ trợ BCĐ thi hành án dân sự</t>
  </si>
  <si>
    <t>Hỗ trợ Tòa án tỉnh (công tác hội thẩm, bồi dưỡng nghiệp vụ và các hoạt động khác của Tòa án tỉnh)</t>
  </si>
  <si>
    <t>Hỗ trợ Cục thống kê</t>
  </si>
  <si>
    <t>Hỗ trợ các đơn vị và đột xuất khác</t>
  </si>
  <si>
    <t>M</t>
  </si>
  <si>
    <t>DỰ PHÒNG HỤT THU CÂN ĐỐI</t>
  </si>
  <si>
    <t>N</t>
  </si>
  <si>
    <t>NGUỒN KINH PHÍ THỰC HIỆN CẢI CÁCH TIỀN LƯƠNG</t>
  </si>
  <si>
    <t>PHỤ LỤC SỐ 4A</t>
  </si>
  <si>
    <t>DỰ TOÁN THU NGÂN SÁCH NHÀ NƯỚC HUYỆN, THỊ XÃ, THÀNH PHỐ NĂM 2023</t>
  </si>
  <si>
    <t>(Kèm theo Tờ trình số          /TTr-UBND ngày           tháng 11 năm 2021 của UBND tỉnh Quảng Bình)</t>
  </si>
  <si>
    <t>TT</t>
  </si>
  <si>
    <t>Minh Hóa</t>
  </si>
  <si>
    <t>Tuyên Hóa</t>
  </si>
  <si>
    <t>Quảng Trạch</t>
  </si>
  <si>
    <t>Ba Đồn</t>
  </si>
  <si>
    <t>Bố Trạch</t>
  </si>
  <si>
    <t>Đồng Hới</t>
  </si>
  <si>
    <t>Quảng Ninh</t>
  </si>
  <si>
    <t>Lệ Thủy</t>
  </si>
  <si>
    <t>NS TỈNH</t>
  </si>
  <si>
    <t>DT 2022</t>
  </si>
  <si>
    <t>DT 2023</t>
  </si>
  <si>
    <t>Tổng thu NSNN trên địa bàn</t>
  </si>
  <si>
    <t>Thu XNQD địa phương</t>
  </si>
  <si>
    <t>Thu DN có vốn ĐTNN</t>
  </si>
  <si>
    <t xml:space="preserve"> Thuế  CTN &amp;DV NQD</t>
  </si>
  <si>
    <t>Lệ phí trước bạ</t>
  </si>
  <si>
    <t>Thuế sử dụng đất phi NN</t>
  </si>
  <si>
    <t xml:space="preserve"> Thuế thu nhập cá nhân</t>
  </si>
  <si>
    <t xml:space="preserve"> Thu phí và lệ phí</t>
  </si>
  <si>
    <t>T. đó: -Phí BVMT đối với khai thác khoáng sản</t>
  </si>
  <si>
    <t xml:space="preserve"> -Phí tham quan Tú Làn</t>
  </si>
  <si>
    <t>Trong đó thu tiền sử dụng đất</t>
  </si>
  <si>
    <t>Ghi thu ghi chi chi phí đầu tư hạ tầng tạo quỹ đất</t>
  </si>
  <si>
    <t xml:space="preserve"> Thu khác</t>
  </si>
  <si>
    <t>Trong đó: Thu khác NSTW</t>
  </si>
  <si>
    <t>Thu tiền và bảo vệ đất trồng lúa</t>
  </si>
  <si>
    <t>Thu cấp quyền khai thác khoáng sản</t>
  </si>
  <si>
    <t>Thu tiền cổ tức, lợi nhuận được chia và LNST NSĐP được hưởng 100%</t>
  </si>
  <si>
    <t>Thu điều tiết từ các khoản thu do tỉnh quản lý</t>
  </si>
  <si>
    <t>Thu phí tham quan</t>
  </si>
  <si>
    <t>Phí bảo vệ môi trường đối với nước thải sinh hoạt</t>
  </si>
  <si>
    <t>PHỤ LỤC SỐ 4B</t>
  </si>
  <si>
    <t xml:space="preserve">                           DỰ TOÁN CHI NGÂN SÁCH NHÀ NƯỚC HUYỆN, THỊ XÃ, THÀNH PHỐ NĂM 2023</t>
  </si>
  <si>
    <t xml:space="preserve">                                            (Kèm theo Tờ trình số          /TTr-UBND ngày           tháng 11 năm 2021 của UBND tỉnh Quảng Bình)</t>
  </si>
  <si>
    <t>ĐVT: triệu đồng</t>
  </si>
  <si>
    <t>STT</t>
  </si>
  <si>
    <t>TỔNG SỐ THU NSĐP (I+II)</t>
  </si>
  <si>
    <t>Trong đó: NSĐP được hưởng</t>
  </si>
  <si>
    <t xml:space="preserve"> Thu cân đối NSĐP trên địa bàn </t>
  </si>
  <si>
    <t xml:space="preserve"> Tiền cấp quyền sử dụng đất</t>
  </si>
  <si>
    <t xml:space="preserve">  Trong đó NSĐP hưởng</t>
  </si>
  <si>
    <t xml:space="preserve"> Các khoản thu cân đối còn lại</t>
  </si>
  <si>
    <t>Thu bổ sung từ ngân sách cấp trên</t>
  </si>
  <si>
    <t>Bổ sung cân đối</t>
  </si>
  <si>
    <t>Bổ sung có mục tiêu</t>
  </si>
  <si>
    <t xml:space="preserve">TỔNG CHI CÂN ĐỐI NSNN </t>
  </si>
  <si>
    <t>Vốn đầu tư từ nguồn SD đất</t>
  </si>
  <si>
    <t>Vốn từ cấp quyền sử dụng đất</t>
  </si>
  <si>
    <t xml:space="preserve">Chi thường xuyên </t>
  </si>
  <si>
    <t>Chi sự nghiệp giáo dục-đào tạo</t>
  </si>
  <si>
    <t xml:space="preserve"> Dự phòng ngân sách</t>
  </si>
  <si>
    <t>Chi mục tiêu từ nguồn thu phí bảo vệ môi trường đối với rác thải</t>
  </si>
  <si>
    <t>Chi từ nguồn bổ sung có mục tiêu</t>
  </si>
  <si>
    <t>Bổ sung kinh phí thực hiện nhiệm vụ đảm bảo trật tự an toàn giao thông</t>
  </si>
  <si>
    <t>Kinh phí ứng dụng phần mềm ngành tài chính (công khai ngân sách; quản lý cấp thẻ BHYT cho các đối tượng do NSNN đóng và hỗ trợ đóng)</t>
  </si>
  <si>
    <t>Kinh phí trồng và chăm sóc cây xanh đô thị</t>
  </si>
  <si>
    <t>PHỤ LỤC 3.1. DỰ TOÁN CHI TIẾT SỬA CHỮA TÀI SẢN CÔNG THEO THÔNG TƯ 65/2021/TT-BTC</t>
  </si>
  <si>
    <t>(Kèm theo Tờ trình số:              /TTr-UBND ngày     tháng  năm 2022 của UBND tỉnh Quảng Bình)</t>
  </si>
  <si>
    <t>Tên đơn vị</t>
  </si>
  <si>
    <t xml:space="preserve">Nội dung </t>
  </si>
  <si>
    <t>Số tiền</t>
  </si>
  <si>
    <t>TỔNG SỐ</t>
  </si>
  <si>
    <t>Phân bổ dự toán sửa chữa tài sản công theo Thông tư 65/2021/TT-BTC từ nguồn sự nghiệp kinh tế</t>
  </si>
  <si>
    <t>Ngành Lao động TBXH</t>
  </si>
  <si>
    <t>VP Sở Lao động</t>
  </si>
  <si>
    <t xml:space="preserve">Sửa chữa Trụ sở làm việc Sở Lao động - Thương binh và Xã hội    </t>
  </si>
  <si>
    <t>Cơ sở cai nghiện ma túy</t>
  </si>
  <si>
    <t>NGÀNH NN VÀ PTNT</t>
  </si>
  <si>
    <t>Văn phòng Sở Nông nghiệp</t>
  </si>
  <si>
    <t>Sửa chữa hệ thống điện, nước , nhà làm việc cơ quan</t>
  </si>
  <si>
    <t>TT Giống thủy sản</t>
  </si>
  <si>
    <t>Bảo dưỡng, sửa chữa cơ sở vật chất trại giống thủy sản</t>
  </si>
  <si>
    <t>BQLDA đầu tư XD ngành Nông nghiệp</t>
  </si>
  <si>
    <t>Sửa chữa trụ sở cơ quan (tiếp nhận trụ sở Tòa án TP)</t>
  </si>
  <si>
    <t>BQL rừng phòng hộ Đồng Hới và ven biển tỉnh QB</t>
  </si>
  <si>
    <t>Sửa chữa trụ sở cơ quan  (tiếp nhận trụ sở Nhà khách kiểm lâm)</t>
  </si>
  <si>
    <t>Bão dưỡng, sửa chữa hệ thống mái nhà Đội Kiểm lâm cơ động và PCCR số 1</t>
  </si>
  <si>
    <t>Ban quản lý Cảng cá Quảng Bình</t>
  </si>
  <si>
    <t>Sửa chữa hàng rào bảo vệ và sửa chữa nhà điều hành khu neo đậu tránh trú bão cho tàu cá Cửa Roon</t>
  </si>
  <si>
    <t>Sửa chữa trụ sở làm việc</t>
  </si>
  <si>
    <t>SỞ NỘI VỤ</t>
  </si>
  <si>
    <t>VP Sở Nội vụ</t>
  </si>
  <si>
    <t xml:space="preserve">Sửa chữa Khối nhà Quản trị - Hành chính trụ sở làm việc </t>
  </si>
  <si>
    <t>NGÀNH Y TẾ</t>
  </si>
  <si>
    <t>Chi cục dân số</t>
  </si>
  <si>
    <t>BAN DÂN TỘC</t>
  </si>
  <si>
    <t>Sửa chữa nơi làm việc tạm thời của Ban Dân tộc trong thời gian sửa chữa trụ sở làm việc chính thức của Ban Dân tộc, lắp đặt hệ thống đường dây bảo đảm thông tin làm việc</t>
  </si>
  <si>
    <t>SỞ TƯ PHÁP</t>
  </si>
  <si>
    <t>Cơ quan Văn phòng Sở</t>
  </si>
  <si>
    <t xml:space="preserve">Sửa chữa khuôn viên, tường rào Trụ sở Sở Tư pháp </t>
  </si>
  <si>
    <t>SỞ GIAO THÔNG</t>
  </si>
  <si>
    <t>Sửa chữa trụ sở làm việc (giai đoạn 1)</t>
  </si>
  <si>
    <r>
      <t>Trung tâm dịch vụ và quản lý bến xe khách</t>
    </r>
    <r>
      <rPr>
        <b/>
        <sz val="12"/>
        <color indexed="10"/>
        <rFont val="Times New Roman"/>
        <family val="1"/>
      </rPr>
      <t xml:space="preserve"> </t>
    </r>
  </si>
  <si>
    <t>Sửa chữa nhà làm việc</t>
  </si>
  <si>
    <t>SỞ KHOA HỌC CÔNG NGHỆ</t>
  </si>
  <si>
    <t>Trung tâm ứng dụng thống kê KHCN</t>
  </si>
  <si>
    <t>UỶ BAN MẶT TRẬN TQVN TỈNH</t>
  </si>
  <si>
    <t>Ủy ban mặt trận TQVN tỉnh</t>
  </si>
  <si>
    <t>Nhà thiếu nhi</t>
  </si>
  <si>
    <t>BAN QUẢN LÝ VƯỜN QUỐC GIA PHONG NHA KẺ BÀNG</t>
  </si>
  <si>
    <t>BQL vườn QG Phong Nha KB</t>
  </si>
  <si>
    <t>Sửa chữa trụ sở làm việc của TTDL Phong Nha - Kẻ Bàng</t>
  </si>
  <si>
    <t xml:space="preserve">Sữa chữa nhà công vụ, sân tại Ban quản lý Đền tưởng niệm các anh hùng liệt sỹ Đường 20 quyết thắng </t>
  </si>
  <si>
    <t>ĐÀI PHÁT THANH TRUYỀN HÌNH QB</t>
  </si>
  <si>
    <t>Đài PTTH Quảng Bình</t>
  </si>
  <si>
    <t>CTY TNHH MTV KHAI THÁC CÔNG TRÌNH THỦY LỢI</t>
  </si>
  <si>
    <t>Công ty TNHH MTV khai thác công trình thủy lợi QB</t>
  </si>
  <si>
    <t>THANH TRA TỈNH</t>
  </si>
  <si>
    <t>Thanh tra tỉnh</t>
  </si>
  <si>
    <t>Sửa chữa phòng họp cơ quan</t>
  </si>
  <si>
    <t>SỞ VĂN HÓA THỂ THAO VÀ DU LỊCH</t>
  </si>
  <si>
    <t>Đoàn nghệ thuật truyền thống tỉnh</t>
  </si>
  <si>
    <t>Sơn sữa chữa phòng tập, phòng thu âm, nhà làm việc</t>
  </si>
  <si>
    <t>ĐẢNG ỦY KHỐI DOANH NGHIỆP</t>
  </si>
  <si>
    <t>Đảng ủy khối Doanh nghiệp</t>
  </si>
  <si>
    <t>BỘ CHỈ HUY QUÂN SỰ TỈNH</t>
  </si>
  <si>
    <t>Bộ chỉ huy quân sự</t>
  </si>
  <si>
    <t>TRỤ SỞ CÁC HỘI</t>
  </si>
  <si>
    <t>Sửa chữa trụ sở các hội</t>
  </si>
  <si>
    <t>Phân bổ dự toán sửa chữa trụ sở các cơ quan, đơn vị từ nguồn sự nghiệp giáo dục</t>
  </si>
  <si>
    <t>Các đơn vị trực thuộc Sở Giáo dục đào tạo</t>
  </si>
  <si>
    <t>Trường THCS và THPT Hóa Tiến</t>
  </si>
  <si>
    <t xml:space="preserve">Sửa chữa nhà đa năng, nhà thư viện lớp học  </t>
  </si>
  <si>
    <t xml:space="preserve">Sửa chữa nhà lớp học 4 phòng 2 tầng và hệ thống sân vườn </t>
  </si>
  <si>
    <t>Sửa chữa hàng rào, khuôn viên trường THPT Trần Hưng Đạo</t>
  </si>
  <si>
    <t xml:space="preserve">Sửa chữa dãy nhà 3 tầng 15 phòng </t>
  </si>
  <si>
    <t>Trường THCS và THPT Bắc Sơn</t>
  </si>
  <si>
    <t xml:space="preserve">Sửa chữa các dãy nhà lớp học  </t>
  </si>
  <si>
    <r>
      <t>Sửa chữa dãy nhà lớp học  3 tầng</t>
    </r>
    <r>
      <rPr>
        <sz val="12"/>
        <color indexed="10"/>
        <rFont val="Times New Roman"/>
        <family val="1"/>
      </rPr>
      <t xml:space="preserve"> </t>
    </r>
  </si>
  <si>
    <t>Sửa chữa nhà hiệu bộ, phòng học, hệ thống thoát nước</t>
  </si>
  <si>
    <r>
      <t>Sửa chữa nhà lớp học 2 tầng 6 phòng, nhà vệ sinh, khuôn viên nhà trường</t>
    </r>
    <r>
      <rPr>
        <sz val="12"/>
        <color indexed="10"/>
        <rFont val="Times New Roman"/>
        <family val="1"/>
      </rPr>
      <t xml:space="preserve"> </t>
    </r>
  </si>
  <si>
    <t>Trường THCS và THPT Việt Trung</t>
  </si>
  <si>
    <t>Trường THPT Quảng Ninh</t>
  </si>
  <si>
    <t xml:space="preserve">Sửa chữa nhà hiệu bộ trường THPT Quảng Ninh </t>
  </si>
  <si>
    <t>TRƯỜNG TRUNG CẤP NGHỀ SỐ 9</t>
  </si>
  <si>
    <t>Trường Trung cấp nghề số 9</t>
  </si>
  <si>
    <r>
      <t>Sữa chữa hệ thống hàng rào bị sập, nhà bảo vệ</t>
    </r>
    <r>
      <rPr>
        <sz val="12"/>
        <color indexed="10"/>
        <rFont val="Times New Roman"/>
        <family val="1"/>
      </rPr>
      <t xml:space="preserve"> </t>
    </r>
  </si>
  <si>
    <t xml:space="preserve">TRƯỜNG CAO ĐẲNG NGHỀ </t>
  </si>
  <si>
    <t>Trường Cao đẳng nghề QB</t>
  </si>
  <si>
    <t>TRƯỜNG ĐẠI HỌC QUẢNG BÌNH</t>
  </si>
  <si>
    <t>Trường Đại học QB</t>
  </si>
  <si>
    <t xml:space="preserve">Sửa chữa nhà hiệu bộ và nhà giảng đường B1. B2. B3   </t>
  </si>
  <si>
    <t>PHỤ LỤC 3.2. DỰ TOÁN CHI TIẾT PHÂN BỔ NGUỒN THU XỬ PHẠT AN TOÀN GIAO THÔNG</t>
  </si>
  <si>
    <t>Ban ATGT</t>
  </si>
  <si>
    <t>Kinh phí tổ chức các hoạt động, mua sắm trang thiết bị ATGT và phối hợp tuyên truyền an toàn giao thông năm 2022.</t>
  </si>
  <si>
    <t>Xây dựng cụm pano tuyên truyền An toàn giao thông trên địa bàn tỉnh Quảng Bình.</t>
  </si>
  <si>
    <t>Kinh phí phục vụ đảm bảo trật tự ATGT năm 2022.</t>
  </si>
  <si>
    <t>Trạm kiểm tra tải trọng xe lưu động Quảng Bình</t>
  </si>
  <si>
    <t>Kinh phí phục vụ đảm bảo trật tự ATGT của Trạm kiểm soát tải trọng xe lưu động năm 2022.</t>
  </si>
  <si>
    <t>Công ty cổ phần đường sắt Quảng Bình</t>
  </si>
  <si>
    <t>Thực hiện công tác đảm bảo trật tự ATGT tại các vị trí giao cắt giữa đường bộ với đường sắt trên địa bàn tỉnh.</t>
  </si>
  <si>
    <t>Thực hiện chương trình “Vận động toàn dân tham gia bảo đảm trật tự an toàn giao thông”</t>
  </si>
  <si>
    <t>Liên đoàn lao động tỉnh Quảng Bình</t>
  </si>
  <si>
    <t>Hỗ trợ tổ chức sân chơi truyền hình “Điểm đến An toàn giao thông năm 2022”</t>
  </si>
  <si>
    <t>Kho bạc nhà nước tỉnh Quảng Bình</t>
  </si>
  <si>
    <t>Thực hiện công tác thu xử phạt vi phạm hành chính trong lĩnh vực giao thông.</t>
  </si>
  <si>
    <t>Tổng cộng</t>
  </si>
  <si>
    <t>PHỤ LỤC 3.3. TỔNG HỢP CHỈ TIÊU, NHIỆM VỤ VÀ NHU CẦU VỐN SỰ NGHIỆP NGÂN SÁCH TRUNG ƯƠNG THỰC HIỆN CHƯƠNG TRÌNH PHÁT TRIỂN LÂM NGHIỆP BỀN VỮNG NĂM 2023</t>
  </si>
  <si>
    <t>Hạng mục</t>
  </si>
  <si>
    <t>Khối lượng</t>
  </si>
  <si>
    <t>Mức hỗ trợ (triệu đồng)</t>
  </si>
  <si>
    <t>Tổng vốn (triệu đồng)</t>
  </si>
  <si>
    <t>Ghi chú</t>
  </si>
  <si>
    <t>TỔNG</t>
  </si>
  <si>
    <t>Hỗ trợ khoán bảo vệ rừng</t>
  </si>
  <si>
    <t>Rừng phòng hộ</t>
  </si>
  <si>
    <t>Theo quyết 38/2016</t>
  </si>
  <si>
    <t>Trong đó: Rừng phòng hộ ven biển</t>
  </si>
  <si>
    <t>Nghị định 119/2016ND-CP</t>
  </si>
  <si>
    <t>Rừng đặc dụng</t>
  </si>
  <si>
    <t>Bảo vệ rừng đặc dụng theo Quyết định số 24/2012/QĐ-TTg</t>
  </si>
  <si>
    <t>Diện tích</t>
  </si>
  <si>
    <t>Quyết đinh 07/2016</t>
  </si>
  <si>
    <t>Hỗ trợ cộng đồng vùng đệm</t>
  </si>
  <si>
    <t>Quyết định 24/2012/QĐ-TTg</t>
  </si>
  <si>
    <t>Bảo vệ rừng sản xuất là rừng tự nhiên do Công ty Lâm nghiệp quản lý trong thời gian đóng cửa rừng</t>
  </si>
  <si>
    <t>Khoanh nuôi xúc tiến tái sinh tự nhiên</t>
  </si>
  <si>
    <t>Quản lý, kiểm tra, nghiệm thu</t>
  </si>
  <si>
    <t>Hỗ trợ triển khai Đề án trồng 1 tỷ cây xanh (nghìn cây)</t>
  </si>
  <si>
    <t>Hoạt động đặc thù, BVR khác</t>
  </si>
  <si>
    <t>CHI TIẾT CÁC ĐƠN VỊ</t>
  </si>
  <si>
    <t>BQL rừng phòng hộ Minh Hóa</t>
  </si>
  <si>
    <t>Khoán bảo vệ rừng phòng hộ</t>
  </si>
  <si>
    <t>BQL rừng phòng hộ Tuyên Hóa</t>
  </si>
  <si>
    <t>Huyện Tuyên Hóa</t>
  </si>
  <si>
    <t>Khoán bảo vệ rừng đặc dụng nơi có quần thể Voọc cư trú</t>
  </si>
  <si>
    <t>BQL rừng phòng hộ Quảng Trạch</t>
  </si>
  <si>
    <t>BQL Vườn Quốc gia Phong Nha - Kẻ Bàng</t>
  </si>
  <si>
    <t>BQL rừng phòng hộ Đồng Hới và ven biển Quảng Bình</t>
  </si>
  <si>
    <t>BQL rừng phòng hộ huyện Quảng Ninh</t>
  </si>
  <si>
    <t>BQL Khu Dự trữ thiên nhiên Động Châu - Khe Nước Trong</t>
  </si>
  <si>
    <t>Công ty TNHH MTV LCN Long Đại</t>
  </si>
  <si>
    <t>Bảo vệ RTN là rừng sản xuất trong thời gian đóng cửa rừng</t>
  </si>
  <si>
    <t>7% theo thông tư 62/2018TT</t>
  </si>
  <si>
    <t>đ</t>
  </si>
  <si>
    <t>Công ty TNHH MTV LCN Bắc Quảng Bình</t>
  </si>
  <si>
    <t>(Kèm theo Nghị quyết số:              /NQ-HDND ngày     tháng    năm 2022 của HĐND tỉnh Quảng Bình)</t>
  </si>
  <si>
    <t>Tiền bảo vệ và phát triển đất trồng lúa</t>
  </si>
  <si>
    <t>Chi đầu tư từ  nguồn vượt thu tiền sử dụng đất 2022</t>
  </si>
  <si>
    <t>Nguồn kinh phí thực hiện cải cách tiền lương</t>
  </si>
  <si>
    <t>Chi đầu tư từ nguồn vượt thu sử dụng đất năm 2022</t>
  </si>
  <si>
    <t>f</t>
  </si>
  <si>
    <t>PHỤ LỤC 2.1. DỰ TOÁN CHI TIẾT THANH TOÁN CHI PHÍ  HẠ TẦNG CÁC DỰ ÁN TẠO QUỸ ĐẤT</t>
  </si>
  <si>
    <t>Stt</t>
  </si>
  <si>
    <t>Tên dự án</t>
  </si>
  <si>
    <t>Thanh toán hạ tầng các dự án tạo quỹ đất ngân sách cấp tỉnh</t>
  </si>
  <si>
    <t>TTPTQĐ thuộc Sở TN&amp;MT làm chủ đầu tư</t>
  </si>
  <si>
    <t>Các dự án đã đấu giá, phần còn lại tiếp tục đưa vào đấu giá trong năm 2023</t>
  </si>
  <si>
    <t>DA tạo quỹ đất Khu đô thị Sa Động, xã Bảo Ninh (giai đoạn 1)</t>
  </si>
  <si>
    <t>Tạo quỹ đất Khu dân cư phía Đông Nam đường Lê Lợi, phường Đức Ninh Đông, thành phố Đồng Hới</t>
  </si>
  <si>
    <t>DA KDC Đức Sơn, phía Tây Bắc đường Lê Lợi, xã Đức Ninh</t>
  </si>
  <si>
    <t>Dự án tạo quỹ đất khu dân cư Đức Sơn phía Tây Bắc đường Nguyễn Đăng Giai, xã Đức Ninh, thành phố Đồng Hới.</t>
  </si>
  <si>
    <t>Tạo quỹ đất khu dân cư phía Bắc đường Lê Lợi, P Bắc Nghĩa, TP Đồng Hới</t>
  </si>
  <si>
    <t>DA tạo quỹ đất KDC phía Đông đường Phùng Hưng, p.Đồng Phú, TP Đồng Hới</t>
  </si>
  <si>
    <t>Các dự án đang thi công dự kiến đưa vào đấu giá trong năm 2023</t>
  </si>
  <si>
    <t>Dự án Tạo quỹ đất KDC phía Nam đường F325, Tổ dân phố 9, phường Bắc Lý, TP Đồng Hới</t>
  </si>
  <si>
    <t>Dự án tạo quỹ đất Khu dân cư phía Đông Nam đường Cao Thắng, xã Lộc Ninh, thành phố Đồng Hới</t>
  </si>
  <si>
    <t>Dự án tạo quỹ đất Khu dân cư phía Tây Bắc Phan Bá Vành, phường Băc Nghĩa, thành phố Đồng Hới</t>
  </si>
  <si>
    <t>TQĐ Khu dân cư phía Nam đường Lý Thái Tổ, phường Băc Nghĩa, thành phố Đồng Hới</t>
  </si>
  <si>
    <t>TQĐ khu dân cư phía Đông Nam đường Tạ Quang Bửu, phường Nam Lý, TP Đồng Hới</t>
  </si>
  <si>
    <t>Sở xây dựng làm chủ đầu tư</t>
  </si>
  <si>
    <t xml:space="preserve">Dự án KDC phía Tây đường Hữu Nghị </t>
  </si>
  <si>
    <t>Đầu tư xây dựng Khu dân cư ven sông Lệ Kỳ dọc theo tuyến đường 36m, phường Đức Ninh Đông, TP Đồng Hới.</t>
  </si>
  <si>
    <t>Khu dân cư phía Tây Bắc đường Lê Lợi, phường Đức Ninh Đông, thành phố Đồng Hới.</t>
  </si>
  <si>
    <t>Các dự án đang thi công chưa đấu giá dự kiến đưa vào đấu giá trong năm 2023</t>
  </si>
  <si>
    <t>Khu dân cư phía Tây Nam đường Trương Pháp, xã Quang Phú, thành phố Đồng Hới</t>
  </si>
  <si>
    <t>Ban QLDA ĐTXD DD&amp;CN tỉnh</t>
  </si>
  <si>
    <t>Khu dân cư tại Trung tâm hành chính phường Đức Ninh Đông, thành phố Đồng Hới</t>
  </si>
  <si>
    <t>Khu dân cư phía Nam đường lên cầu Nhật Lệ 2 xã Bảo Ninh, thành phố Đồng Hới</t>
  </si>
  <si>
    <t>PHỤ LỤC SỐ 2.2</t>
  </si>
  <si>
    <t>PHỤ LỤC SỐ 2.2. GIAO CHI TIẾT CHI TỪ NGUỒN BỘI CHI VÀ KẾ HoẠCH TRẢ NỢ NĂM 2023</t>
  </si>
  <si>
    <t>Đvt: Triệu đồng</t>
  </si>
  <si>
    <t>Tỉnh, thành phố</t>
  </si>
  <si>
    <t>Tổng rút vốn trong năm</t>
  </si>
  <si>
    <t>Trả nợ gốc trong năm</t>
  </si>
  <si>
    <t>Trả nợ lãi (phí) trong năm</t>
  </si>
  <si>
    <t>TỔNG CỘNG</t>
  </si>
  <si>
    <t>Dự án cấp nước sinh hoạt huyện Quảng Trạch GĐII</t>
  </si>
  <si>
    <t>Dự án Đầu tư xây dựng và phát triển hệ thống cung ứng dịch vụ y tế tuyến cơ sở</t>
  </si>
  <si>
    <t>Dự án hạ tầng cơ bản cho phát triển toàn diện các tỉnh Nghệ An, Hà Tĩnh, Quảng Bình và Quảng Trị, tiểu dự án tỉnh Quảng Bình (ADB)</t>
  </si>
  <si>
    <t>Dự án Hiện đại hóa Lâm nghiệp và tăng cường tính chống chịu vùng ven biển (WB)</t>
  </si>
  <si>
    <t>Dự án Môi trường bền vững các thành phố duyên hải - tiểu dự án thành phố Đồng Hới</t>
  </si>
  <si>
    <t>Dự án phát triển cơ sở hạ tầng du lịch hỗ trợ tăng trưởng toàn diện khu vực GMS- GĐII</t>
  </si>
  <si>
    <t>Dự án Phát triển môi trường, hạ tầng đô thị để ứng phó với biến đổi khí hậu thành phố Đồng Hới</t>
  </si>
  <si>
    <t>Dự án phát triển nông thôn bền vững vì người nghèo</t>
  </si>
  <si>
    <t>Dự án Sửa chữa và nâng cao an toàn đập</t>
  </si>
  <si>
    <t>Dự án xây dựng cầu dân sinh và quản lý tài sản đường địa phương</t>
  </si>
  <si>
    <t>TRUNG TÂM CHĂM SÓC VÀ PHỤC HỒI CHỨC NĂNG CHO NGƯỜI TÂM THẦN</t>
  </si>
  <si>
    <t>Trung tâm chăm sóc &amp; phục hồi chức năng cho người tâm thần</t>
  </si>
  <si>
    <t>Sửa chữa bếp ăn</t>
  </si>
  <si>
    <t>Trường THPT Quang Trung</t>
  </si>
  <si>
    <t>Sửa chữa 24 phòng học và dãy nhà 3 tầng phòng bộ môn</t>
  </si>
  <si>
    <t>(Kèm theo Tờ trình số:              /TTr - UBND ngày         tháng        năm 2022 của UBND tỉnh Quảng Bình)</t>
  </si>
  <si>
    <t>Thu chuyển nguồn năm 2022 sang năm 2023 (nguồn vượt thu tiền sử dụng đất)</t>
  </si>
  <si>
    <t>Chi cục chăn nuôi, thú y tỉnh</t>
  </si>
  <si>
    <t>Nguồn dự phòng thực hiện chính sách tiền lương</t>
  </si>
  <si>
    <t>Sự nghiệp phòng chống lụt bão</t>
  </si>
  <si>
    <t>Chương trình bố trí dân cư</t>
  </si>
  <si>
    <t>Vốn quy hoạch;cấp giấy chứng nhận quyền sử dụng đất; kinh phí xác định chi phí hạ tầng các dự án; kinh phí thực hiện các thủ tục đấu giá quyền sử dụng đất</t>
  </si>
  <si>
    <t>Kinh phí quy hoạch và kinh phí khác còn lại</t>
  </si>
  <si>
    <t xml:space="preserve">Hỗ trợ kinh phí mua sắm, sửa chữa trang thiết bị trường học, thư viện </t>
  </si>
  <si>
    <t>Kinh phí tiền lương và vận hành Quảng trường Hồ Chí Minh bàn giao từ tỉnh về thành phố Đồng Hới</t>
  </si>
  <si>
    <t>HỘI ĐÔNG Y</t>
  </si>
  <si>
    <t>Sửa chữa trụ sở</t>
  </si>
  <si>
    <t>TRUNG TÂM KỸ THUẬT ĐO LƯỜNG</t>
  </si>
  <si>
    <t>Trung tâm kỹ thuật đo lường</t>
  </si>
  <si>
    <t>Sửa chữa cổng, hàng rào và sân đường nội bộ Cơ sở cai nghiện ma túy tỉnh Quảng Bình</t>
  </si>
  <si>
    <t xml:space="preserve">SC hệ thống thoát nước, sân khuôn viên, sơn chống thấm nhà làm việc </t>
  </si>
  <si>
    <t>Sửa chữa trụ sở làm việc tạm thời (trong thời gian sửa chữa trụ sở chính)</t>
  </si>
  <si>
    <t xml:space="preserve">Sơn sửa lại toàn bộ phòng làm việc và các dãy phòng học, chống thấm, thay thế hạng mục lan can, kính, lát lại toàn bộ đá nền, sửa chữa hệ thống sân vườn  </t>
  </si>
  <si>
    <t xml:space="preserve">Sửa chữa trụ sở trường quay thời sự và trường quay chuyên đề </t>
  </si>
  <si>
    <t xml:space="preserve">Sửa chữa kênh chính nam, hồ Vực Tròn </t>
  </si>
  <si>
    <t>Sửa chữa doanh trại</t>
  </si>
  <si>
    <r>
      <t>Sửa chữa nhà công vụ giáo viên, dãy nhà lớp học 2 tầng 6 phòng, nhà bán trú học sinh</t>
    </r>
    <r>
      <rPr>
        <sz val="12"/>
        <color indexed="10"/>
        <rFont val="Times New Roman"/>
        <family val="1"/>
      </rPr>
      <t xml:space="preserve"> </t>
    </r>
  </si>
  <si>
    <r>
      <t xml:space="preserve">Sửa chữa nhà lớp học 2 tầng 16 phòng và nhà lớp học bộ môn 3 tầng </t>
    </r>
    <r>
      <rPr>
        <sz val="12"/>
        <color indexed="10"/>
        <rFont val="Times New Roman"/>
        <family val="1"/>
      </rPr>
      <t xml:space="preserve"> </t>
    </r>
  </si>
  <si>
    <t xml:space="preserve">Sửa chữa, cải tạo sân trường </t>
  </si>
  <si>
    <t>Sửa chữa cơ sở vật chất một số dãy nhà và các công trình phụ trợ khác</t>
  </si>
  <si>
    <t>Sửa chữa nhà đa năng, hàng rào, đường chạy, sân bê tông và các công trình phụ trợ khác</t>
  </si>
  <si>
    <t xml:space="preserve">Sửa chữa nhà lớp học và các công trình phụ trợ </t>
  </si>
  <si>
    <t>Sửa chữa các dãy nhà phòng học và các công trình phụ trợ</t>
  </si>
  <si>
    <r>
      <t>Sửa chữa nhà đa năng, nhà vệ sinh học sinh, nhà thư viện-thí nghiệm, hệ thống thoát nước</t>
    </r>
    <r>
      <rPr>
        <sz val="12"/>
        <color indexed="10"/>
        <rFont val="Times New Roman"/>
        <family val="1"/>
      </rPr>
      <t xml:space="preserve"> </t>
    </r>
  </si>
  <si>
    <t>Sửa chữa, thay mái nhà, chống thấm phòng học, nhà vệ sinh giáo viên và học sinh trường THPT Ngô Quyền</t>
  </si>
  <si>
    <t>Sửa chữa cơ sở vật chất, hàng rào, đường chạy, sân bê tông và các công trình phụ trợ khác</t>
  </si>
  <si>
    <t>Sửa chữa khu ký túc xá, xưởng cơ khí động lực, nhà thi đấu đa năng, nhà làm việc và hệ thống hàng rào quanh trường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</si>
</sst>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0.0%"/>
    <numFmt numFmtId="165" formatCode="#,##0.000"/>
    <numFmt numFmtId="166" formatCode="_(* #,##0_);_(* \(#,##0\);_(* &quot;-&quot;??_);_(@_)"/>
    <numFmt numFmtId="167" formatCode="###,###,###"/>
    <numFmt numFmtId="168" formatCode="#,###;[Red]\-#,###"/>
    <numFmt numFmtId="169" formatCode="_-* #,##0\ _₫_-;\-* #,##0\ _₫_-;_-* &quot;-&quot;??\ _₫_-;_-@_-"/>
    <numFmt numFmtId="170" formatCode="_-* #,##0.00\ _₫_-;\-* #,##0.00\ _₫_-;_-* &quot;-&quot;??\ _₫_-;_-@_-"/>
    <numFmt numFmtId="171" formatCode="_(* #,##0.000_);_(* \(#,##0.000\);_(* &quot;-&quot;???_);_(@_)"/>
    <numFmt numFmtId="172" formatCode="0.0"/>
    <numFmt numFmtId="173" formatCode="_-* #,##0.000\ _₫_-;\-* #,##0.000\ _₫_-;_-* &quot;-&quot;??\ _₫_-;_-@_-"/>
    <numFmt numFmtId="174" formatCode="_-* #,##0.0\ _₫_-;\-* #,##0.0\ _₫_-;_-* &quot;-&quot;??\ _₫_-;_-@_-"/>
    <numFmt numFmtId="175" formatCode="_(* #,##0.00_);_(* \(#,##0.00\);_(* &quot;-&quot;???_);_(@_)"/>
    <numFmt numFmtId="176" formatCode="#,##0.00000"/>
    <numFmt numFmtId="177" formatCode="\(#\)"/>
  </numFmts>
  <fonts count="78">
    <font>
      <sz val="11"/>
      <color theme="1"/>
      <name val="Calibri"/>
      <family val="2"/>
      <scheme val="minor"/>
    </font>
    <font>
      <sz val="11"/>
      <color theme="1"/>
      <name val="Calibri"/>
      <family val="2"/>
      <scheme val="minor"/>
    </font>
    <font>
      <b/>
      <sz val="12"/>
      <color theme="1"/>
      <name val="Times New Roman"/>
      <family val="1"/>
    </font>
    <font>
      <sz val="10"/>
      <name val="Arial"/>
      <family val="2"/>
      <charset val="163"/>
    </font>
    <font>
      <b/>
      <sz val="14"/>
      <color theme="1"/>
      <name val="Times New Roman"/>
      <family val="1"/>
      <charset val="163"/>
    </font>
    <font>
      <sz val="10"/>
      <color theme="1"/>
      <name val="Times New Roman"/>
      <family val="1"/>
    </font>
    <font>
      <b/>
      <sz val="12"/>
      <color theme="1"/>
      <name val="Times New Roman"/>
      <family val="1"/>
      <charset val="163"/>
    </font>
    <font>
      <b/>
      <sz val="14"/>
      <color theme="1"/>
      <name val="Times New Roman"/>
      <family val="1"/>
    </font>
    <font>
      <i/>
      <sz val="12"/>
      <color theme="1"/>
      <name val="Times New Roman"/>
      <family val="1"/>
    </font>
    <font>
      <i/>
      <sz val="13"/>
      <color theme="1"/>
      <name val="Times New Roman"/>
      <family val="1"/>
    </font>
    <font>
      <sz val="12"/>
      <color theme="1"/>
      <name val="Times New Roman"/>
      <family val="1"/>
    </font>
    <font>
      <b/>
      <sz val="10"/>
      <color theme="1"/>
      <name val="Times New Roman"/>
      <family val="1"/>
    </font>
    <font>
      <sz val="10"/>
      <color theme="1"/>
      <name val=".VnTime"/>
      <family val="2"/>
    </font>
    <font>
      <b/>
      <sz val="10"/>
      <name val="Times New Roman"/>
      <family val="1"/>
    </font>
    <font>
      <b/>
      <u/>
      <sz val="10"/>
      <color theme="1"/>
      <name val="Times New Roman"/>
      <family val="1"/>
    </font>
    <font>
      <b/>
      <i/>
      <u/>
      <sz val="10"/>
      <color theme="1"/>
      <name val="Times New Roman"/>
      <family val="1"/>
    </font>
    <font>
      <sz val="12"/>
      <name val=".VnTime"/>
      <family val="2"/>
    </font>
    <font>
      <i/>
      <sz val="10"/>
      <color theme="1"/>
      <name val="Times New Roman"/>
      <family val="1"/>
    </font>
    <font>
      <sz val="14"/>
      <color indexed="8"/>
      <name val="Times New Roman"/>
      <family val="2"/>
      <charset val="163"/>
    </font>
    <font>
      <i/>
      <sz val="10"/>
      <color theme="1"/>
      <name val="Times New Roman"/>
      <family val="1"/>
      <charset val="163"/>
    </font>
    <font>
      <sz val="10"/>
      <color theme="1"/>
      <name val="Times New Roman"/>
      <family val="1"/>
      <charset val="163"/>
    </font>
    <font>
      <sz val="14"/>
      <name val="Times New Roman"/>
      <family val="1"/>
    </font>
    <font>
      <b/>
      <u/>
      <sz val="10"/>
      <color theme="0"/>
      <name val="Times New Roman"/>
      <family val="1"/>
    </font>
    <font>
      <sz val="10"/>
      <color theme="0"/>
      <name val="Times New Roman"/>
      <family val="1"/>
    </font>
    <font>
      <sz val="10"/>
      <name val="Times New Roman"/>
      <family val="1"/>
    </font>
    <font>
      <sz val="12"/>
      <name val="Times New Roman"/>
      <family val="1"/>
    </font>
    <font>
      <i/>
      <sz val="12"/>
      <name val="Times New Roman"/>
      <family val="1"/>
    </font>
    <font>
      <b/>
      <sz val="11"/>
      <name val="Times New Roman"/>
      <family val="1"/>
    </font>
    <font>
      <b/>
      <u/>
      <sz val="11"/>
      <name val="Times New Roman"/>
      <family val="1"/>
    </font>
    <font>
      <b/>
      <i/>
      <sz val="11"/>
      <name val="Times New Roman"/>
      <family val="1"/>
    </font>
    <font>
      <sz val="11"/>
      <name val="Times New Roman"/>
      <family val="1"/>
    </font>
    <font>
      <i/>
      <sz val="11"/>
      <name val="Times New Roman"/>
      <family val="1"/>
    </font>
    <font>
      <i/>
      <sz val="10"/>
      <name val="Times New Roman"/>
      <family val="1"/>
    </font>
    <font>
      <i/>
      <sz val="11"/>
      <color theme="1"/>
      <name val="Times New Roman"/>
      <family val="1"/>
    </font>
    <font>
      <sz val="11"/>
      <color theme="1"/>
      <name val="Times New Roman"/>
      <family val="1"/>
    </font>
    <font>
      <b/>
      <sz val="12"/>
      <name val="Times New Roman"/>
      <family val="1"/>
    </font>
    <font>
      <sz val="12"/>
      <name val="Arial"/>
      <family val="2"/>
    </font>
    <font>
      <u/>
      <sz val="12"/>
      <name val="Times New Roman"/>
      <family val="1"/>
    </font>
    <font>
      <sz val="11"/>
      <name val=".VnArial Narrow"/>
      <family val="2"/>
    </font>
    <font>
      <b/>
      <u/>
      <sz val="12"/>
      <name val="Times New Roman"/>
      <family val="1"/>
    </font>
    <font>
      <b/>
      <sz val="11"/>
      <color indexed="8"/>
      <name val="Times New Roman"/>
      <family val="1"/>
    </font>
    <font>
      <sz val="11"/>
      <color indexed="12"/>
      <name val="Times New Roman"/>
      <family val="1"/>
    </font>
    <font>
      <b/>
      <sz val="11"/>
      <name val=".VnTime"/>
      <family val="2"/>
    </font>
    <font>
      <sz val="11"/>
      <color indexed="36"/>
      <name val="Times New Roman"/>
      <family val="1"/>
    </font>
    <font>
      <sz val="12"/>
      <name val=".VnArial Narrow"/>
      <family val="2"/>
    </font>
    <font>
      <i/>
      <sz val="11"/>
      <color indexed="12"/>
      <name val="Times New Roman"/>
      <family val="1"/>
    </font>
    <font>
      <b/>
      <sz val="11"/>
      <color indexed="12"/>
      <name val="Times New Roman"/>
      <family val="1"/>
    </font>
    <font>
      <b/>
      <sz val="10"/>
      <color indexed="8"/>
      <name val="Times New Roman"/>
      <family val="1"/>
    </font>
    <font>
      <b/>
      <sz val="14"/>
      <color indexed="8"/>
      <name val="Times New Roman"/>
      <family val="1"/>
    </font>
    <font>
      <b/>
      <sz val="12"/>
      <color indexed="8"/>
      <name val="Times New Roman"/>
      <family val="1"/>
    </font>
    <font>
      <sz val="12"/>
      <color indexed="8"/>
      <name val="Times New Roman"/>
      <family val="1"/>
    </font>
    <font>
      <i/>
      <sz val="12"/>
      <color indexed="8"/>
      <name val="Times New Roman"/>
      <family val="1"/>
    </font>
    <font>
      <b/>
      <i/>
      <sz val="11"/>
      <color indexed="8"/>
      <name val="Times New Roman"/>
      <family val="1"/>
    </font>
    <font>
      <sz val="10"/>
      <color indexed="8"/>
      <name val="Times New Roman"/>
      <family val="1"/>
    </font>
    <font>
      <b/>
      <sz val="9"/>
      <color indexed="8"/>
      <name val="Times New Roman"/>
      <family val="1"/>
    </font>
    <font>
      <sz val="9"/>
      <color indexed="8"/>
      <name val="Times New Roman"/>
      <family val="1"/>
    </font>
    <font>
      <i/>
      <sz val="9"/>
      <color indexed="8"/>
      <name val="Times New Roman"/>
      <family val="1"/>
    </font>
    <font>
      <b/>
      <i/>
      <sz val="9"/>
      <color indexed="8"/>
      <name val="Times New Roman"/>
      <family val="1"/>
    </font>
    <font>
      <i/>
      <sz val="10"/>
      <color indexed="8"/>
      <name val="Times New Roman"/>
      <family val="1"/>
    </font>
    <font>
      <i/>
      <sz val="10"/>
      <color theme="0"/>
      <name val="Times New Roman"/>
      <family val="1"/>
    </font>
    <font>
      <i/>
      <sz val="10"/>
      <color rgb="FFFF0000"/>
      <name val="Times New Roman"/>
      <family val="1"/>
    </font>
    <font>
      <b/>
      <u/>
      <sz val="10"/>
      <color indexed="8"/>
      <name val="Times New Roman"/>
      <family val="1"/>
    </font>
    <font>
      <u/>
      <sz val="10"/>
      <color indexed="8"/>
      <name val="Times New Roman"/>
      <family val="1"/>
    </font>
    <font>
      <sz val="12"/>
      <color theme="1"/>
      <name val="Calibri"/>
      <family val="2"/>
      <scheme val="minor"/>
    </font>
    <font>
      <b/>
      <sz val="12"/>
      <color theme="1"/>
      <name val="Calibri"/>
      <family val="2"/>
      <scheme val="minor"/>
    </font>
    <font>
      <sz val="12"/>
      <color rgb="FF000000"/>
      <name val="Times New Roman"/>
      <family val="1"/>
    </font>
    <font>
      <b/>
      <sz val="12"/>
      <color indexed="10"/>
      <name val="Times New Roman"/>
      <family val="1"/>
    </font>
    <font>
      <sz val="12"/>
      <color indexed="10"/>
      <name val="Times New Roman"/>
      <family val="1"/>
    </font>
    <font>
      <b/>
      <sz val="13"/>
      <color theme="1"/>
      <name val="Times New Roman"/>
      <family val="1"/>
    </font>
    <font>
      <sz val="13"/>
      <color theme="1"/>
      <name val="Times New Roman"/>
      <family val="1"/>
    </font>
    <font>
      <sz val="11"/>
      <color indexed="8"/>
      <name val="Calibri"/>
      <family val="2"/>
      <charset val="163"/>
    </font>
    <font>
      <b/>
      <sz val="11"/>
      <color theme="1"/>
      <name val="Times New Roman"/>
      <family val="1"/>
    </font>
    <font>
      <b/>
      <i/>
      <sz val="13"/>
      <color theme="1"/>
      <name val="Times New Roman"/>
      <family val="1"/>
    </font>
    <font>
      <sz val="14"/>
      <color theme="1"/>
      <name val="Times New Roman"/>
      <family val="1"/>
    </font>
    <font>
      <sz val="11"/>
      <color theme="1"/>
      <name val="Calibri"/>
      <family val="2"/>
      <charset val="163"/>
      <scheme val="minor"/>
    </font>
    <font>
      <b/>
      <u/>
      <sz val="13"/>
      <color theme="1"/>
      <name val="Times New Roman"/>
      <family val="1"/>
    </font>
    <font>
      <u/>
      <sz val="10"/>
      <color theme="1"/>
      <name val="Times New Roman"/>
      <family val="1"/>
    </font>
    <font>
      <b/>
      <i/>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5">
    <xf numFmtId="0" fontId="0" fillId="0" borderId="0"/>
    <xf numFmtId="9" fontId="1" fillId="0" borderId="0" applyFont="0" applyFill="0" applyBorder="0" applyAlignment="0" applyProtection="0"/>
    <xf numFmtId="0" fontId="3" fillId="0" borderId="0"/>
    <xf numFmtId="0" fontId="16" fillId="0" borderId="0"/>
    <xf numFmtId="0" fontId="18" fillId="0" borderId="0"/>
    <xf numFmtId="0" fontId="21" fillId="0" borderId="0"/>
    <xf numFmtId="43" fontId="1" fillId="0" borderId="0" applyFont="0" applyFill="0" applyBorder="0" applyAlignment="0" applyProtection="0"/>
    <xf numFmtId="0" fontId="36" fillId="0" borderId="0"/>
    <xf numFmtId="0" fontId="38" fillId="0" borderId="0"/>
    <xf numFmtId="0" fontId="38" fillId="0" borderId="0"/>
    <xf numFmtId="0" fontId="44" fillId="0" borderId="0"/>
    <xf numFmtId="0" fontId="44" fillId="0" borderId="0"/>
    <xf numFmtId="0" fontId="70" fillId="0" borderId="0"/>
    <xf numFmtId="0" fontId="1" fillId="0" borderId="0"/>
    <xf numFmtId="0" fontId="74" fillId="0" borderId="0"/>
  </cellStyleXfs>
  <cellXfs count="508">
    <xf numFmtId="0" fontId="0" fillId="0" borderId="0" xfId="0"/>
    <xf numFmtId="0" fontId="2" fillId="0" borderId="0" xfId="0" applyFont="1" applyAlignment="1">
      <alignment vertical="center"/>
    </xf>
    <xf numFmtId="0" fontId="4" fillId="0" borderId="0" xfId="2" applyFont="1" applyFill="1" applyAlignment="1"/>
    <xf numFmtId="0" fontId="5" fillId="0" borderId="0" xfId="2" applyFont="1" applyFill="1"/>
    <xf numFmtId="164" fontId="5" fillId="0" borderId="0" xfId="2" applyNumberFormat="1" applyFont="1" applyFill="1"/>
    <xf numFmtId="0" fontId="5" fillId="0" borderId="0" xfId="2" applyFont="1" applyFill="1" applyAlignment="1">
      <alignment horizontal="center"/>
    </xf>
    <xf numFmtId="3" fontId="9" fillId="0" borderId="0" xfId="2" applyNumberFormat="1" applyFont="1" applyFill="1" applyAlignment="1">
      <alignment horizontal="center"/>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4" fillId="0" borderId="10" xfId="2" applyFont="1" applyFill="1" applyBorder="1" applyAlignment="1">
      <alignment horizontal="center"/>
    </xf>
    <xf numFmtId="164" fontId="14" fillId="0" borderId="10" xfId="2" applyNumberFormat="1" applyFont="1" applyFill="1" applyBorder="1"/>
    <xf numFmtId="0" fontId="14" fillId="0" borderId="11" xfId="2" applyFont="1" applyFill="1" applyBorder="1" applyAlignment="1">
      <alignment horizontal="center" vertical="center" wrapText="1"/>
    </xf>
    <xf numFmtId="0" fontId="14" fillId="0" borderId="11" xfId="2" applyFont="1" applyFill="1" applyBorder="1" applyAlignment="1">
      <alignment horizontal="left" vertical="center" wrapText="1"/>
    </xf>
    <xf numFmtId="3" fontId="14" fillId="0" borderId="11" xfId="2" applyNumberFormat="1" applyFont="1" applyFill="1" applyBorder="1" applyAlignment="1">
      <alignment horizontal="right" vertical="center" wrapText="1"/>
    </xf>
    <xf numFmtId="164" fontId="14" fillId="0" borderId="11" xfId="2" applyNumberFormat="1" applyFont="1" applyFill="1" applyBorder="1" applyAlignment="1">
      <alignment vertical="center" wrapText="1"/>
    </xf>
    <xf numFmtId="164" fontId="14" fillId="0" borderId="11" xfId="1" applyNumberFormat="1" applyFont="1" applyFill="1" applyBorder="1" applyAlignment="1">
      <alignment vertical="center" wrapText="1"/>
    </xf>
    <xf numFmtId="0" fontId="15" fillId="0" borderId="12" xfId="2" applyFont="1" applyBorder="1" applyAlignment="1">
      <alignment horizontal="left" vertical="center" wrapText="1"/>
    </xf>
    <xf numFmtId="3" fontId="15" fillId="0" borderId="11" xfId="2" applyNumberFormat="1" applyFont="1" applyFill="1" applyBorder="1" applyAlignment="1">
      <alignment horizontal="right" vertical="center" wrapText="1"/>
    </xf>
    <xf numFmtId="0" fontId="14" fillId="0" borderId="11" xfId="2" applyFont="1" applyFill="1" applyBorder="1" applyAlignment="1">
      <alignment vertical="center" wrapText="1"/>
    </xf>
    <xf numFmtId="0" fontId="5" fillId="0" borderId="11" xfId="2" applyFont="1" applyFill="1" applyBorder="1" applyAlignment="1">
      <alignment horizontal="center" vertical="center" wrapText="1"/>
    </xf>
    <xf numFmtId="0" fontId="5" fillId="0" borderId="11" xfId="2" applyFont="1" applyFill="1" applyBorder="1" applyAlignment="1">
      <alignment vertical="center" wrapText="1"/>
    </xf>
    <xf numFmtId="3" fontId="5" fillId="0" borderId="11" xfId="2" applyNumberFormat="1" applyFont="1" applyFill="1" applyBorder="1" applyAlignment="1">
      <alignment horizontal="right" vertical="center" wrapText="1"/>
    </xf>
    <xf numFmtId="164" fontId="5" fillId="0" borderId="11" xfId="2" applyNumberFormat="1" applyFont="1" applyFill="1" applyBorder="1" applyAlignment="1">
      <alignment vertical="center" wrapText="1"/>
    </xf>
    <xf numFmtId="49" fontId="5" fillId="0" borderId="11" xfId="3" applyNumberFormat="1" applyFont="1" applyFill="1" applyBorder="1" applyAlignment="1">
      <alignment vertical="center" wrapText="1"/>
    </xf>
    <xf numFmtId="0" fontId="5" fillId="0" borderId="11" xfId="2" applyFont="1" applyFill="1" applyBorder="1" applyAlignment="1">
      <alignment horizontal="left" vertical="center" wrapText="1"/>
    </xf>
    <xf numFmtId="0" fontId="17" fillId="0" borderId="11" xfId="2" applyFont="1" applyFill="1" applyBorder="1" applyAlignment="1">
      <alignment horizontal="center" vertical="center" wrapText="1"/>
    </xf>
    <xf numFmtId="0" fontId="17" fillId="0" borderId="11" xfId="2" applyNumberFormat="1" applyFont="1" applyFill="1" applyBorder="1" applyAlignment="1" applyProtection="1">
      <alignment horizontal="left" vertical="center" wrapText="1"/>
    </xf>
    <xf numFmtId="3" fontId="17" fillId="0" borderId="11" xfId="2" applyNumberFormat="1" applyFont="1" applyFill="1" applyBorder="1" applyAlignment="1">
      <alignment horizontal="right" vertical="center" wrapText="1"/>
    </xf>
    <xf numFmtId="0" fontId="17" fillId="0" borderId="11" xfId="4" applyNumberFormat="1" applyFont="1" applyFill="1" applyBorder="1" applyAlignment="1" applyProtection="1">
      <alignment horizontal="left" vertical="center" wrapText="1"/>
    </xf>
    <xf numFmtId="164" fontId="17" fillId="0" borderId="11" xfId="2" applyNumberFormat="1" applyFont="1" applyFill="1" applyBorder="1" applyAlignment="1">
      <alignment vertical="center" wrapText="1"/>
    </xf>
    <xf numFmtId="3" fontId="19" fillId="0" borderId="11" xfId="2" applyNumberFormat="1" applyFont="1" applyFill="1" applyBorder="1" applyAlignment="1">
      <alignment horizontal="right" vertical="center" wrapText="1"/>
    </xf>
    <xf numFmtId="3" fontId="20" fillId="0" borderId="11" xfId="2" applyNumberFormat="1" applyFont="1" applyFill="1" applyBorder="1" applyAlignment="1">
      <alignment horizontal="right" vertical="center" wrapText="1"/>
    </xf>
    <xf numFmtId="3" fontId="5" fillId="0" borderId="11" xfId="2" applyNumberFormat="1" applyFont="1" applyFill="1" applyBorder="1" applyAlignment="1">
      <alignment horizontal="center" vertical="center" wrapText="1"/>
    </xf>
    <xf numFmtId="0" fontId="5" fillId="0" borderId="11" xfId="4" applyNumberFormat="1" applyFont="1" applyFill="1" applyBorder="1" applyAlignment="1" applyProtection="1">
      <alignment horizontal="left" vertical="center" wrapText="1"/>
    </xf>
    <xf numFmtId="0" fontId="5" fillId="0" borderId="11" xfId="5" applyNumberFormat="1" applyFont="1" applyFill="1" applyBorder="1" applyAlignment="1" applyProtection="1">
      <alignment horizontal="left" vertical="center" wrapText="1"/>
    </xf>
    <xf numFmtId="3" fontId="11" fillId="0" borderId="11" xfId="2" applyNumberFormat="1" applyFont="1" applyFill="1" applyBorder="1" applyAlignment="1">
      <alignment horizontal="right" vertical="center" wrapText="1"/>
    </xf>
    <xf numFmtId="3" fontId="14" fillId="0" borderId="11" xfId="2" applyNumberFormat="1" applyFont="1" applyFill="1" applyBorder="1" applyAlignment="1">
      <alignment vertical="center" wrapText="1"/>
    </xf>
    <xf numFmtId="3" fontId="5" fillId="0" borderId="11" xfId="2" applyNumberFormat="1" applyFont="1" applyFill="1" applyBorder="1" applyAlignment="1">
      <alignment vertical="center" wrapText="1"/>
    </xf>
    <xf numFmtId="3" fontId="22" fillId="0" borderId="11" xfId="2" applyNumberFormat="1" applyFont="1" applyFill="1" applyBorder="1" applyAlignment="1">
      <alignment vertical="center" wrapText="1"/>
    </xf>
    <xf numFmtId="3" fontId="22" fillId="2" borderId="11" xfId="2" applyNumberFormat="1" applyFont="1" applyFill="1" applyBorder="1" applyAlignment="1">
      <alignment vertical="center" wrapText="1"/>
    </xf>
    <xf numFmtId="164" fontId="23" fillId="0" borderId="11" xfId="2" applyNumberFormat="1" applyFont="1" applyFill="1" applyBorder="1" applyAlignment="1">
      <alignment vertical="center" wrapText="1"/>
    </xf>
    <xf numFmtId="3" fontId="5" fillId="0" borderId="0" xfId="2" applyNumberFormat="1" applyFont="1" applyFill="1" applyBorder="1" applyAlignment="1">
      <alignment vertical="center" wrapText="1"/>
    </xf>
    <xf numFmtId="0" fontId="5" fillId="0" borderId="13" xfId="2" applyFont="1" applyFill="1" applyBorder="1" applyAlignment="1">
      <alignment horizontal="center" vertical="center" wrapText="1"/>
    </xf>
    <xf numFmtId="0" fontId="5" fillId="0" borderId="13" xfId="2" applyFont="1" applyFill="1" applyBorder="1" applyAlignment="1">
      <alignment horizontal="left" vertical="center" wrapText="1"/>
    </xf>
    <xf numFmtId="3" fontId="5" fillId="0" borderId="13" xfId="2" applyNumberFormat="1" applyFont="1" applyFill="1" applyBorder="1" applyAlignment="1">
      <alignment vertical="center" wrapText="1"/>
    </xf>
    <xf numFmtId="3" fontId="5" fillId="0" borderId="13" xfId="2" applyNumberFormat="1" applyFont="1" applyFill="1" applyBorder="1" applyAlignment="1">
      <alignment horizontal="right" vertical="center" wrapText="1"/>
    </xf>
    <xf numFmtId="164" fontId="5" fillId="0" borderId="13" xfId="2" applyNumberFormat="1" applyFont="1" applyFill="1" applyBorder="1" applyAlignment="1">
      <alignment vertical="center" wrapText="1"/>
    </xf>
    <xf numFmtId="3" fontId="14" fillId="0" borderId="14" xfId="2" applyNumberFormat="1" applyFont="1" applyFill="1" applyBorder="1" applyAlignment="1">
      <alignment horizontal="center" vertical="center" wrapText="1"/>
    </xf>
    <xf numFmtId="0" fontId="14" fillId="0" borderId="14" xfId="2" applyFont="1" applyFill="1" applyBorder="1" applyAlignment="1">
      <alignment horizontal="left" vertical="center" wrapText="1"/>
    </xf>
    <xf numFmtId="0" fontId="5" fillId="0" borderId="14" xfId="2" applyFont="1" applyFill="1" applyBorder="1" applyAlignment="1">
      <alignment vertical="center" wrapText="1"/>
    </xf>
    <xf numFmtId="3" fontId="14" fillId="0" borderId="14" xfId="2" applyNumberFormat="1" applyFont="1" applyFill="1" applyBorder="1" applyAlignment="1">
      <alignment horizontal="right" vertical="center" wrapText="1"/>
    </xf>
    <xf numFmtId="164" fontId="5" fillId="0" borderId="14" xfId="2" applyNumberFormat="1" applyFont="1" applyFill="1" applyBorder="1" applyAlignment="1">
      <alignment vertical="center" wrapText="1"/>
    </xf>
    <xf numFmtId="0" fontId="34" fillId="0" borderId="11" xfId="2" applyFont="1" applyFill="1" applyBorder="1" applyAlignment="1">
      <alignment horizontal="left" vertical="center" wrapText="1"/>
    </xf>
    <xf numFmtId="0" fontId="25" fillId="0" borderId="0" xfId="0" applyFont="1" applyFill="1"/>
    <xf numFmtId="0" fontId="25" fillId="0" borderId="0" xfId="0" applyFont="1" applyFill="1" applyAlignment="1">
      <alignment vertical="center" wrapText="1"/>
    </xf>
    <xf numFmtId="0" fontId="27" fillId="0" borderId="12" xfId="0" applyFont="1" applyFill="1" applyBorder="1" applyAlignment="1">
      <alignment horizontal="center" vertical="center" wrapText="1"/>
    </xf>
    <xf numFmtId="2" fontId="27" fillId="0" borderId="12" xfId="0" applyNumberFormat="1" applyFont="1" applyFill="1" applyBorder="1" applyAlignment="1">
      <alignment vertical="center" wrapText="1"/>
    </xf>
    <xf numFmtId="3" fontId="27" fillId="0" borderId="12" xfId="0" applyNumberFormat="1" applyFont="1" applyFill="1" applyBorder="1" applyAlignment="1">
      <alignment horizontal="right" vertical="center" wrapText="1"/>
    </xf>
    <xf numFmtId="0" fontId="35" fillId="0" borderId="0" xfId="0" applyFont="1" applyFill="1" applyAlignment="1">
      <alignment vertical="center" wrapText="1"/>
    </xf>
    <xf numFmtId="0" fontId="27" fillId="0" borderId="11" xfId="7" applyFont="1" applyFill="1" applyBorder="1" applyAlignment="1">
      <alignment horizontal="center" vertical="center" wrapText="1"/>
    </xf>
    <xf numFmtId="167" fontId="27" fillId="0" borderId="11" xfId="7" applyNumberFormat="1" applyFont="1" applyFill="1" applyBorder="1" applyAlignment="1">
      <alignment vertical="center" wrapText="1"/>
    </xf>
    <xf numFmtId="3" fontId="27" fillId="0" borderId="11" xfId="0" applyNumberFormat="1" applyFont="1" applyFill="1" applyBorder="1" applyAlignment="1">
      <alignment horizontal="right" vertical="center" wrapText="1"/>
    </xf>
    <xf numFmtId="0" fontId="30" fillId="0" borderId="11" xfId="7" applyFont="1" applyFill="1" applyBorder="1" applyAlignment="1">
      <alignment horizontal="center" vertical="center" wrapText="1"/>
    </xf>
    <xf numFmtId="2" fontId="30" fillId="0" borderId="11" xfId="0" applyNumberFormat="1" applyFont="1" applyFill="1" applyBorder="1" applyAlignment="1">
      <alignment vertical="center" wrapText="1"/>
    </xf>
    <xf numFmtId="3" fontId="30" fillId="0" borderId="11" xfId="0" applyNumberFormat="1" applyFont="1" applyFill="1" applyBorder="1" applyAlignment="1">
      <alignment horizontal="right" vertical="center" wrapText="1"/>
    </xf>
    <xf numFmtId="0" fontId="27" fillId="0" borderId="11" xfId="0" applyFont="1" applyFill="1" applyBorder="1" applyAlignment="1">
      <alignment horizontal="center" vertical="center" wrapText="1"/>
    </xf>
    <xf numFmtId="2" fontId="27" fillId="0" borderId="11" xfId="0" applyNumberFormat="1" applyFont="1" applyFill="1" applyBorder="1" applyAlignment="1">
      <alignment vertical="center" wrapText="1"/>
    </xf>
    <xf numFmtId="0" fontId="27" fillId="0" borderId="11" xfId="0" applyFont="1" applyFill="1" applyBorder="1" applyAlignment="1">
      <alignment vertical="center" wrapText="1"/>
    </xf>
    <xf numFmtId="0" fontId="27" fillId="0" borderId="11" xfId="0" applyFont="1" applyFill="1" applyBorder="1" applyAlignment="1">
      <alignment horizontal="left" vertical="center" wrapText="1"/>
    </xf>
    <xf numFmtId="0" fontId="37" fillId="0" borderId="0" xfId="0" applyFont="1" applyFill="1" applyAlignment="1">
      <alignment vertical="center" wrapText="1"/>
    </xf>
    <xf numFmtId="0" fontId="30" fillId="0" borderId="11" xfId="0" applyFont="1" applyFill="1" applyBorder="1" applyAlignment="1">
      <alignment horizontal="center" vertical="center" wrapText="1"/>
    </xf>
    <xf numFmtId="0" fontId="30" fillId="0" borderId="11" xfId="8" applyFont="1" applyFill="1" applyBorder="1" applyAlignment="1">
      <alignment horizontal="left" vertical="center" wrapText="1"/>
    </xf>
    <xf numFmtId="3" fontId="29" fillId="0" borderId="11" xfId="0" applyNumberFormat="1" applyFont="1" applyFill="1" applyBorder="1" applyAlignment="1">
      <alignment horizontal="right" vertical="center" wrapText="1"/>
    </xf>
    <xf numFmtId="0" fontId="30" fillId="0" borderId="11" xfId="0" applyFont="1" applyFill="1" applyBorder="1" applyAlignment="1">
      <alignment vertical="center" wrapText="1"/>
    </xf>
    <xf numFmtId="3" fontId="31" fillId="0" borderId="11" xfId="0" applyNumberFormat="1" applyFont="1" applyFill="1" applyBorder="1" applyAlignment="1">
      <alignment horizontal="right" vertical="center" wrapText="1"/>
    </xf>
    <xf numFmtId="4" fontId="27" fillId="0" borderId="11" xfId="0" applyNumberFormat="1" applyFont="1" applyFill="1" applyBorder="1" applyAlignment="1">
      <alignment horizontal="left" vertical="center" wrapText="1"/>
    </xf>
    <xf numFmtId="3" fontId="27" fillId="0" borderId="11" xfId="0" applyNumberFormat="1" applyFont="1" applyFill="1" applyBorder="1" applyAlignment="1">
      <alignment horizontal="center" vertical="center" wrapText="1"/>
    </xf>
    <xf numFmtId="0" fontId="30" fillId="0" borderId="11" xfId="0"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26" fillId="0" borderId="0" xfId="0" applyFont="1" applyFill="1" applyAlignment="1">
      <alignment vertical="center" wrapText="1"/>
    </xf>
    <xf numFmtId="0" fontId="39" fillId="0" borderId="0" xfId="0" applyFont="1" applyFill="1" applyAlignment="1">
      <alignment vertical="center" wrapText="1"/>
    </xf>
    <xf numFmtId="166" fontId="25" fillId="0" borderId="0" xfId="6" applyNumberFormat="1" applyFont="1" applyFill="1"/>
    <xf numFmtId="3" fontId="28" fillId="0" borderId="14" xfId="0" applyNumberFormat="1" applyFont="1" applyFill="1" applyBorder="1" applyAlignment="1">
      <alignment horizontal="center" vertical="center" wrapText="1"/>
    </xf>
    <xf numFmtId="3" fontId="28" fillId="0" borderId="14" xfId="0" applyNumberFormat="1" applyFont="1" applyFill="1" applyBorder="1" applyAlignment="1">
      <alignment vertical="center" wrapText="1"/>
    </xf>
    <xf numFmtId="3" fontId="27" fillId="0" borderId="14" xfId="0" applyNumberFormat="1" applyFont="1" applyFill="1" applyBorder="1" applyAlignment="1">
      <alignment vertical="center" wrapText="1"/>
    </xf>
    <xf numFmtId="3" fontId="46" fillId="0" borderId="14" xfId="0" applyNumberFormat="1" applyFont="1" applyFill="1" applyBorder="1" applyAlignment="1">
      <alignment vertical="center" wrapText="1"/>
    </xf>
    <xf numFmtId="0" fontId="30" fillId="0" borderId="9" xfId="0" applyFont="1" applyFill="1" applyBorder="1" applyAlignment="1">
      <alignment horizontal="center" vertical="center" wrapText="1"/>
    </xf>
    <xf numFmtId="0" fontId="47" fillId="0" borderId="0" xfId="0" applyFont="1" applyFill="1" applyAlignment="1">
      <alignment horizontal="left"/>
    </xf>
    <xf numFmtId="3" fontId="48" fillId="0" borderId="0" xfId="0" applyNumberFormat="1" applyFont="1" applyFill="1" applyAlignment="1">
      <alignment horizontal="center"/>
    </xf>
    <xf numFmtId="0" fontId="49" fillId="0" borderId="0" xfId="0" applyFont="1" applyFill="1" applyBorder="1"/>
    <xf numFmtId="0" fontId="50" fillId="0" borderId="0" xfId="0" applyFont="1" applyFill="1" applyBorder="1"/>
    <xf numFmtId="0" fontId="50" fillId="0" borderId="0" xfId="0" applyFont="1" applyFill="1"/>
    <xf numFmtId="3" fontId="52" fillId="0" borderId="1" xfId="7" applyNumberFormat="1" applyFont="1" applyFill="1" applyBorder="1" applyAlignment="1">
      <alignment horizontal="right"/>
    </xf>
    <xf numFmtId="0" fontId="53" fillId="0" borderId="0" xfId="0" applyFont="1"/>
    <xf numFmtId="0" fontId="55" fillId="0" borderId="0" xfId="0" applyFont="1"/>
    <xf numFmtId="0" fontId="55" fillId="0" borderId="12" xfId="0" applyFont="1" applyBorder="1" applyAlignment="1">
      <alignment horizontal="center" vertical="center" wrapText="1"/>
    </xf>
    <xf numFmtId="0" fontId="54" fillId="0" borderId="12" xfId="0" applyFont="1" applyBorder="1" applyAlignment="1">
      <alignment horizontal="left" vertical="center" wrapText="1"/>
    </xf>
    <xf numFmtId="3" fontId="54" fillId="0" borderId="12" xfId="0" applyNumberFormat="1" applyFont="1" applyFill="1" applyBorder="1" applyAlignment="1">
      <alignment vertical="center" wrapText="1"/>
    </xf>
    <xf numFmtId="0" fontId="55" fillId="0" borderId="0" xfId="0" applyFont="1" applyAlignment="1">
      <alignment vertical="center" wrapText="1"/>
    </xf>
    <xf numFmtId="0" fontId="56" fillId="0" borderId="11" xfId="0" applyFont="1" applyBorder="1" applyAlignment="1">
      <alignment horizontal="center" vertical="center" wrapText="1"/>
    </xf>
    <xf numFmtId="0" fontId="57" fillId="0" borderId="11" xfId="0" applyFont="1" applyBorder="1" applyAlignment="1">
      <alignment horizontal="left" vertical="center" wrapText="1"/>
    </xf>
    <xf numFmtId="3" fontId="57" fillId="0" borderId="11" xfId="0" applyNumberFormat="1" applyFont="1" applyBorder="1" applyAlignment="1">
      <alignment horizontal="right" vertical="center" wrapText="1"/>
    </xf>
    <xf numFmtId="3" fontId="56" fillId="0" borderId="0" xfId="0" applyNumberFormat="1" applyFont="1" applyAlignment="1">
      <alignment vertical="center" wrapText="1"/>
    </xf>
    <xf numFmtId="0" fontId="56" fillId="0" borderId="0" xfId="0" applyFont="1" applyAlignment="1">
      <alignment vertical="center" wrapText="1"/>
    </xf>
    <xf numFmtId="0" fontId="55" fillId="0" borderId="11" xfId="0" applyFont="1" applyBorder="1" applyAlignment="1">
      <alignment horizontal="center" vertical="center" wrapText="1"/>
    </xf>
    <xf numFmtId="3" fontId="55" fillId="0" borderId="11" xfId="0" applyNumberFormat="1" applyFont="1" applyBorder="1" applyAlignment="1">
      <alignment horizontal="left" vertical="center" wrapText="1"/>
    </xf>
    <xf numFmtId="3" fontId="54" fillId="0" borderId="11" xfId="0" applyNumberFormat="1" applyFont="1" applyBorder="1" applyAlignment="1">
      <alignment horizontal="right" vertical="center" wrapText="1"/>
    </xf>
    <xf numFmtId="3" fontId="55" fillId="0" borderId="11" xfId="0" applyNumberFormat="1" applyFont="1" applyFill="1" applyBorder="1" applyAlignment="1">
      <alignment horizontal="left" vertical="center" wrapText="1"/>
    </xf>
    <xf numFmtId="3" fontId="55" fillId="0" borderId="11" xfId="0" applyNumberFormat="1" applyFont="1" applyFill="1" applyBorder="1" applyAlignment="1">
      <alignment vertical="center" wrapText="1"/>
    </xf>
    <xf numFmtId="3" fontId="55" fillId="0" borderId="11" xfId="0" applyNumberFormat="1" applyFont="1" applyBorder="1" applyAlignment="1">
      <alignment horizontal="right" vertical="center" wrapText="1"/>
    </xf>
    <xf numFmtId="3" fontId="55" fillId="0" borderId="11" xfId="0" applyNumberFormat="1" applyFont="1" applyBorder="1" applyAlignment="1">
      <alignment vertical="center" wrapText="1"/>
    </xf>
    <xf numFmtId="0" fontId="55" fillId="0" borderId="11" xfId="0" applyFont="1" applyBorder="1" applyAlignment="1">
      <alignment vertical="center" wrapText="1"/>
    </xf>
    <xf numFmtId="3" fontId="55" fillId="0" borderId="0" xfId="0" applyNumberFormat="1" applyFont="1" applyAlignment="1">
      <alignment vertical="center" wrapText="1"/>
    </xf>
    <xf numFmtId="0" fontId="55" fillId="0" borderId="11" xfId="0" applyFont="1" applyFill="1" applyBorder="1" applyAlignment="1">
      <alignment vertical="center" wrapText="1"/>
    </xf>
    <xf numFmtId="0" fontId="56" fillId="0" borderId="11" xfId="0" applyFont="1" applyFill="1" applyBorder="1" applyAlignment="1">
      <alignment horizontal="left" vertical="center" wrapText="1"/>
    </xf>
    <xf numFmtId="3" fontId="56" fillId="0" borderId="11" xfId="0" applyNumberFormat="1" applyFont="1" applyBorder="1" applyAlignment="1">
      <alignment horizontal="right" vertical="center" wrapText="1"/>
    </xf>
    <xf numFmtId="3" fontId="56" fillId="0" borderId="11" xfId="0" applyNumberFormat="1" applyFont="1" applyBorder="1" applyAlignment="1">
      <alignment horizontal="left" vertical="center" wrapText="1"/>
    </xf>
    <xf numFmtId="0" fontId="56" fillId="0" borderId="11" xfId="0" applyFont="1" applyFill="1" applyBorder="1" applyAlignment="1">
      <alignment horizontal="center" vertical="center" wrapText="1"/>
    </xf>
    <xf numFmtId="3" fontId="56" fillId="0" borderId="11" xfId="0" applyNumberFormat="1" applyFont="1" applyFill="1" applyBorder="1" applyAlignment="1">
      <alignment horizontal="left" vertical="center" wrapText="1"/>
    </xf>
    <xf numFmtId="3" fontId="57" fillId="0" borderId="11" xfId="0" applyNumberFormat="1" applyFont="1" applyFill="1" applyBorder="1" applyAlignment="1">
      <alignment horizontal="right" vertical="center" wrapText="1"/>
    </xf>
    <xf numFmtId="3" fontId="56" fillId="0" borderId="11" xfId="0" applyNumberFormat="1" applyFont="1" applyFill="1" applyBorder="1" applyAlignment="1">
      <alignment horizontal="right" vertical="center" wrapText="1"/>
    </xf>
    <xf numFmtId="3" fontId="56" fillId="0" borderId="11" xfId="0" applyNumberFormat="1" applyFont="1" applyFill="1" applyBorder="1" applyAlignment="1">
      <alignment vertical="center" wrapText="1"/>
    </xf>
    <xf numFmtId="3" fontId="56" fillId="0" borderId="0" xfId="0" applyNumberFormat="1" applyFont="1" applyFill="1" applyAlignment="1">
      <alignment vertical="center" wrapText="1"/>
    </xf>
    <xf numFmtId="0" fontId="56" fillId="0" borderId="0" xfId="0" applyFont="1" applyFill="1" applyAlignment="1">
      <alignment vertical="center" wrapText="1"/>
    </xf>
    <xf numFmtId="0" fontId="55" fillId="0" borderId="11" xfId="0" applyFont="1" applyFill="1" applyBorder="1" applyAlignment="1">
      <alignment horizontal="left" vertical="center" wrapText="1"/>
    </xf>
    <xf numFmtId="0" fontId="54" fillId="0" borderId="11" xfId="0" applyFont="1" applyBorder="1" applyAlignment="1">
      <alignment horizontal="center" vertical="center" wrapText="1"/>
    </xf>
    <xf numFmtId="0" fontId="54" fillId="0" borderId="11" xfId="0" applyFont="1" applyFill="1" applyBorder="1" applyAlignment="1">
      <alignment horizontal="left" vertical="center" wrapText="1"/>
    </xf>
    <xf numFmtId="0" fontId="54" fillId="0" borderId="0" xfId="0" applyFont="1" applyAlignment="1">
      <alignment vertical="center" wrapText="1"/>
    </xf>
    <xf numFmtId="0" fontId="55" fillId="0" borderId="13" xfId="0" applyFont="1" applyFill="1" applyBorder="1" applyAlignment="1">
      <alignment horizontal="left" vertical="center" wrapText="1"/>
    </xf>
    <xf numFmtId="3" fontId="55" fillId="0" borderId="13" xfId="0" applyNumberFormat="1" applyFont="1" applyBorder="1" applyAlignment="1">
      <alignment horizontal="right" vertical="center" wrapText="1"/>
    </xf>
    <xf numFmtId="0" fontId="53" fillId="0" borderId="0" xfId="0" applyFont="1" applyAlignment="1">
      <alignment horizontal="center"/>
    </xf>
    <xf numFmtId="0" fontId="47" fillId="0" borderId="0" xfId="0" applyFont="1"/>
    <xf numFmtId="166" fontId="53" fillId="0" borderId="0" xfId="6" applyNumberFormat="1" applyFont="1"/>
    <xf numFmtId="0" fontId="53" fillId="0" borderId="0" xfId="0" applyFont="1" applyFill="1"/>
    <xf numFmtId="3" fontId="53" fillId="0" borderId="0" xfId="0" applyNumberFormat="1" applyFont="1" applyFill="1"/>
    <xf numFmtId="0" fontId="58" fillId="0" borderId="0" xfId="7" applyFont="1" applyFill="1" applyBorder="1" applyAlignment="1">
      <alignment vertical="center" wrapText="1"/>
    </xf>
    <xf numFmtId="3" fontId="58" fillId="0" borderId="0" xfId="7" applyNumberFormat="1" applyFont="1" applyFill="1" applyBorder="1" applyAlignment="1">
      <alignment vertical="center" wrapText="1"/>
    </xf>
    <xf numFmtId="0" fontId="58" fillId="0" borderId="0" xfId="0" applyFont="1" applyFill="1"/>
    <xf numFmtId="3" fontId="58" fillId="0" borderId="0" xfId="7" applyNumberFormat="1" applyFont="1" applyFill="1" applyBorder="1" applyAlignment="1">
      <alignment horizontal="center"/>
    </xf>
    <xf numFmtId="0" fontId="58" fillId="0" borderId="0" xfId="7" applyFont="1" applyFill="1" applyBorder="1" applyAlignment="1"/>
    <xf numFmtId="0" fontId="59" fillId="0" borderId="0" xfId="7" applyFont="1" applyFill="1" applyBorder="1" applyAlignment="1">
      <alignment horizontal="center"/>
    </xf>
    <xf numFmtId="3" fontId="60" fillId="0" borderId="0" xfId="7" applyNumberFormat="1" applyFont="1" applyFill="1" applyBorder="1" applyAlignment="1">
      <alignment horizontal="center"/>
    </xf>
    <xf numFmtId="3" fontId="59" fillId="0" borderId="0" xfId="7" applyNumberFormat="1" applyFont="1" applyFill="1" applyBorder="1" applyAlignment="1">
      <alignment horizontal="center"/>
    </xf>
    <xf numFmtId="0" fontId="23" fillId="0" borderId="0" xfId="0" applyFont="1" applyFill="1"/>
    <xf numFmtId="0" fontId="53" fillId="0" borderId="0" xfId="0" applyFont="1" applyFill="1" applyAlignment="1">
      <alignment vertical="center" wrapText="1"/>
    </xf>
    <xf numFmtId="0" fontId="47" fillId="0" borderId="9" xfId="0" applyFont="1" applyFill="1" applyBorder="1" applyAlignment="1">
      <alignment horizontal="center" vertical="center" wrapText="1"/>
    </xf>
    <xf numFmtId="0" fontId="61" fillId="0" borderId="12" xfId="7" applyFont="1" applyFill="1" applyBorder="1" applyAlignment="1">
      <alignment horizontal="center" vertical="center" wrapText="1"/>
    </xf>
    <xf numFmtId="0" fontId="61" fillId="0" borderId="12" xfId="7" applyFont="1" applyFill="1" applyBorder="1" applyAlignment="1">
      <alignment horizontal="left" vertical="center" wrapText="1"/>
    </xf>
    <xf numFmtId="3" fontId="47" fillId="0" borderId="12" xfId="7" applyNumberFormat="1" applyFont="1" applyFill="1" applyBorder="1" applyAlignment="1">
      <alignment horizontal="right" vertical="center" wrapText="1"/>
    </xf>
    <xf numFmtId="3" fontId="61" fillId="0" borderId="12" xfId="7" applyNumberFormat="1" applyFont="1" applyFill="1" applyBorder="1" applyAlignment="1">
      <alignment horizontal="right" vertical="center" wrapText="1"/>
    </xf>
    <xf numFmtId="0" fontId="47" fillId="0" borderId="11" xfId="7" applyFont="1" applyFill="1" applyBorder="1" applyAlignment="1">
      <alignment horizontal="center" vertical="center" wrapText="1"/>
    </xf>
    <xf numFmtId="0" fontId="61" fillId="0" borderId="11" xfId="7" applyFont="1" applyFill="1" applyBorder="1" applyAlignment="1">
      <alignment horizontal="left" vertical="center" wrapText="1"/>
    </xf>
    <xf numFmtId="3" fontId="47" fillId="0" borderId="11" xfId="7" applyNumberFormat="1" applyFont="1" applyFill="1" applyBorder="1" applyAlignment="1">
      <alignment horizontal="right" vertical="center" wrapText="1"/>
    </xf>
    <xf numFmtId="3" fontId="61" fillId="0" borderId="11" xfId="7" applyNumberFormat="1" applyFont="1" applyFill="1" applyBorder="1" applyAlignment="1">
      <alignment horizontal="right" vertical="center" wrapText="1"/>
    </xf>
    <xf numFmtId="0" fontId="47" fillId="0" borderId="0" xfId="0" applyFont="1" applyFill="1" applyAlignment="1">
      <alignment vertical="center" wrapText="1"/>
    </xf>
    <xf numFmtId="0" fontId="61" fillId="0" borderId="11" xfId="7" applyFont="1" applyFill="1" applyBorder="1" applyAlignment="1">
      <alignment horizontal="center" vertical="center" wrapText="1"/>
    </xf>
    <xf numFmtId="0" fontId="53" fillId="0" borderId="11" xfId="7" applyFont="1" applyFill="1" applyBorder="1" applyAlignment="1">
      <alignment horizontal="center" vertical="center" wrapText="1"/>
    </xf>
    <xf numFmtId="167" fontId="53" fillId="0" borderId="11" xfId="7" applyNumberFormat="1" applyFont="1" applyFill="1" applyBorder="1" applyAlignment="1">
      <alignment vertical="center" wrapText="1"/>
    </xf>
    <xf numFmtId="3" fontId="53" fillId="0" borderId="11" xfId="7" applyNumberFormat="1" applyFont="1" applyFill="1" applyBorder="1" applyAlignment="1">
      <alignment vertical="center" wrapText="1"/>
    </xf>
    <xf numFmtId="3" fontId="53" fillId="0" borderId="11" xfId="0" applyNumberFormat="1" applyFont="1" applyFill="1" applyBorder="1" applyAlignment="1">
      <alignment vertical="center" wrapText="1"/>
    </xf>
    <xf numFmtId="0" fontId="47" fillId="0" borderId="11" xfId="0" applyFont="1" applyFill="1" applyBorder="1" applyAlignment="1">
      <alignment horizontal="left" vertical="center" wrapText="1"/>
    </xf>
    <xf numFmtId="3" fontId="47" fillId="0" borderId="11" xfId="7" applyNumberFormat="1" applyFont="1" applyFill="1" applyBorder="1" applyAlignment="1">
      <alignment vertical="center" wrapText="1"/>
    </xf>
    <xf numFmtId="0" fontId="61" fillId="0" borderId="0" xfId="0" applyFont="1" applyFill="1" applyAlignment="1">
      <alignment vertical="center" wrapText="1"/>
    </xf>
    <xf numFmtId="0" fontId="53" fillId="0" borderId="11" xfId="7" applyFont="1" applyFill="1" applyBorder="1" applyAlignment="1">
      <alignment horizontal="left" vertical="center" wrapText="1"/>
    </xf>
    <xf numFmtId="3" fontId="53" fillId="0" borderId="11" xfId="7" applyNumberFormat="1" applyFont="1" applyFill="1" applyBorder="1" applyAlignment="1">
      <alignment horizontal="right" vertical="center" wrapText="1"/>
    </xf>
    <xf numFmtId="0" fontId="53" fillId="0" borderId="11" xfId="0" applyFont="1" applyFill="1" applyBorder="1" applyAlignment="1">
      <alignment horizontal="center" vertical="center" wrapText="1"/>
    </xf>
    <xf numFmtId="0" fontId="62" fillId="0" borderId="0" xfId="0" applyFont="1" applyFill="1" applyAlignment="1">
      <alignment vertical="center" wrapText="1"/>
    </xf>
    <xf numFmtId="0" fontId="53" fillId="0" borderId="11" xfId="7" applyFont="1" applyFill="1" applyBorder="1" applyAlignment="1">
      <alignment vertical="center" wrapText="1"/>
    </xf>
    <xf numFmtId="0" fontId="58" fillId="0" borderId="0" xfId="0" applyFont="1" applyFill="1" applyAlignment="1">
      <alignment vertical="center" wrapText="1"/>
    </xf>
    <xf numFmtId="0" fontId="32" fillId="0" borderId="11" xfId="7" applyFont="1" applyFill="1" applyBorder="1" applyAlignment="1">
      <alignment horizontal="center" vertical="center" wrapText="1"/>
    </xf>
    <xf numFmtId="0" fontId="32" fillId="0" borderId="11" xfId="7" applyFont="1" applyFill="1" applyBorder="1" applyAlignment="1">
      <alignment vertical="center" wrapText="1"/>
    </xf>
    <xf numFmtId="3" fontId="32" fillId="0" borderId="11" xfId="7" applyNumberFormat="1" applyFont="1" applyFill="1" applyBorder="1" applyAlignment="1">
      <alignment vertical="center" wrapText="1"/>
    </xf>
    <xf numFmtId="0" fontId="32" fillId="0" borderId="0" xfId="0" applyFont="1" applyFill="1" applyAlignment="1">
      <alignment vertical="center" wrapText="1"/>
    </xf>
    <xf numFmtId="0" fontId="24" fillId="0" borderId="11" xfId="0" applyFont="1" applyFill="1" applyBorder="1" applyAlignment="1">
      <alignment vertical="center" wrapText="1"/>
    </xf>
    <xf numFmtId="0" fontId="47" fillId="0" borderId="11" xfId="7" applyFont="1" applyFill="1" applyBorder="1" applyAlignment="1">
      <alignment horizontal="left" vertical="center" wrapText="1"/>
    </xf>
    <xf numFmtId="3" fontId="47" fillId="0" borderId="11" xfId="0" applyNumberFormat="1" applyFont="1" applyFill="1" applyBorder="1" applyAlignment="1">
      <alignment vertical="center" wrapText="1"/>
    </xf>
    <xf numFmtId="0" fontId="53" fillId="0" borderId="13" xfId="7" applyFont="1" applyFill="1" applyBorder="1" applyAlignment="1">
      <alignment horizontal="center" vertical="center" wrapText="1"/>
    </xf>
    <xf numFmtId="0" fontId="53" fillId="0" borderId="13" xfId="7" applyFont="1" applyFill="1" applyBorder="1" applyAlignment="1">
      <alignment horizontal="left" vertical="center" wrapText="1"/>
    </xf>
    <xf numFmtId="3" fontId="53" fillId="0" borderId="13" xfId="7" applyNumberFormat="1" applyFont="1" applyFill="1" applyBorder="1" applyAlignment="1">
      <alignment horizontal="right" vertical="center" wrapText="1"/>
    </xf>
    <xf numFmtId="0" fontId="53" fillId="0" borderId="14" xfId="0" applyFont="1" applyFill="1" applyBorder="1" applyAlignment="1">
      <alignment vertical="center" wrapText="1"/>
    </xf>
    <xf numFmtId="3" fontId="47" fillId="0" borderId="14" xfId="7" applyNumberFormat="1" applyFont="1" applyFill="1" applyBorder="1" applyAlignment="1">
      <alignment horizontal="right" vertical="center" wrapText="1"/>
    </xf>
    <xf numFmtId="3" fontId="53" fillId="0" borderId="14" xfId="7" applyNumberFormat="1" applyFont="1" applyFill="1" applyBorder="1" applyAlignment="1">
      <alignment horizontal="right" vertical="center" wrapText="1"/>
    </xf>
    <xf numFmtId="3" fontId="53" fillId="0" borderId="14" xfId="0" applyNumberFormat="1" applyFont="1" applyFill="1" applyBorder="1" applyAlignment="1">
      <alignment vertical="center" wrapText="1"/>
    </xf>
    <xf numFmtId="0" fontId="53" fillId="0" borderId="0" xfId="7" applyFont="1" applyFill="1" applyBorder="1" applyAlignment="1">
      <alignment horizontal="center"/>
    </xf>
    <xf numFmtId="0" fontId="53" fillId="0" borderId="0" xfId="7" applyFont="1" applyFill="1"/>
    <xf numFmtId="3" fontId="39" fillId="0" borderId="0" xfId="0" applyNumberFormat="1" applyFont="1" applyFill="1" applyAlignment="1">
      <alignment vertical="center" wrapText="1"/>
    </xf>
    <xf numFmtId="0" fontId="10" fillId="2" borderId="0" xfId="0" applyFont="1" applyFill="1"/>
    <xf numFmtId="0" fontId="10" fillId="0" borderId="0" xfId="0" applyFont="1"/>
    <xf numFmtId="0" fontId="10" fillId="0" borderId="0" xfId="0" applyFont="1" applyBorder="1" applyAlignment="1">
      <alignment horizontal="center"/>
    </xf>
    <xf numFmtId="0" fontId="10" fillId="0" borderId="0" xfId="0" applyFont="1" applyBorder="1"/>
    <xf numFmtId="0" fontId="10" fillId="0" borderId="0" xfId="0" applyFont="1" applyAlignment="1">
      <alignment horizontal="right"/>
    </xf>
    <xf numFmtId="0" fontId="2" fillId="2" borderId="0" xfId="0" applyFont="1" applyFill="1" applyAlignment="1">
      <alignment vertical="center" wrapText="1"/>
    </xf>
    <xf numFmtId="0" fontId="2" fillId="0" borderId="0" xfId="0" applyFont="1" applyAlignment="1">
      <alignment vertical="center" wrapText="1"/>
    </xf>
    <xf numFmtId="3" fontId="2" fillId="0" borderId="9" xfId="0" applyNumberFormat="1" applyFont="1" applyBorder="1" applyAlignment="1">
      <alignment horizontal="right" vertical="center" wrapText="1"/>
    </xf>
    <xf numFmtId="0" fontId="25" fillId="0" borderId="9" xfId="0" applyFont="1" applyBorder="1" applyAlignment="1">
      <alignment horizontal="left" vertical="center" wrapText="1"/>
    </xf>
    <xf numFmtId="3" fontId="25" fillId="0" borderId="9" xfId="0" applyNumberFormat="1" applyFont="1" applyBorder="1" applyAlignment="1">
      <alignment vertical="center" wrapText="1"/>
    </xf>
    <xf numFmtId="0" fontId="10" fillId="2" borderId="0" xfId="0" applyFont="1" applyFill="1" applyAlignment="1">
      <alignment vertical="center" wrapText="1"/>
    </xf>
    <xf numFmtId="0" fontId="10" fillId="0" borderId="0" xfId="0" applyFont="1" applyAlignment="1">
      <alignment vertical="center" wrapText="1"/>
    </xf>
    <xf numFmtId="3" fontId="10" fillId="0" borderId="9" xfId="0" applyNumberFormat="1" applyFont="1" applyBorder="1" applyAlignment="1">
      <alignment horizontal="right" vertical="center" wrapText="1"/>
    </xf>
    <xf numFmtId="0" fontId="10" fillId="0" borderId="9" xfId="0" applyFont="1" applyBorder="1" applyAlignment="1">
      <alignment vertical="center" wrapText="1"/>
    </xf>
    <xf numFmtId="0" fontId="65" fillId="0" borderId="9" xfId="0" applyFont="1" applyBorder="1" applyAlignment="1">
      <alignment horizontal="left" vertical="center" wrapText="1"/>
    </xf>
    <xf numFmtId="3" fontId="25" fillId="2" borderId="9" xfId="0" applyNumberFormat="1" applyFont="1" applyFill="1" applyBorder="1" applyAlignment="1">
      <alignment vertical="center" wrapText="1"/>
    </xf>
    <xf numFmtId="0" fontId="2" fillId="2" borderId="9" xfId="0" applyFont="1" applyFill="1" applyBorder="1" applyAlignment="1">
      <alignment horizontal="center" vertical="center" wrapText="1"/>
    </xf>
    <xf numFmtId="3" fontId="2" fillId="2" borderId="9" xfId="0" applyNumberFormat="1" applyFont="1" applyFill="1" applyBorder="1" applyAlignment="1">
      <alignment horizontal="right" vertical="center" wrapText="1"/>
    </xf>
    <xf numFmtId="0" fontId="10" fillId="2" borderId="9" xfId="0" applyFont="1" applyFill="1" applyBorder="1" applyAlignment="1">
      <alignment horizontal="center" vertical="center" wrapText="1"/>
    </xf>
    <xf numFmtId="0" fontId="10" fillId="2" borderId="9" xfId="0" applyFont="1" applyFill="1" applyBorder="1" applyAlignment="1">
      <alignment horizontal="justify" vertical="center" wrapText="1"/>
    </xf>
    <xf numFmtId="0" fontId="50" fillId="2" borderId="9" xfId="5" applyFont="1" applyFill="1" applyBorder="1" applyAlignment="1">
      <alignment horizontal="justify" vertical="center" wrapText="1"/>
    </xf>
    <xf numFmtId="0" fontId="50" fillId="0" borderId="9" xfId="5" applyFont="1" applyFill="1" applyBorder="1" applyAlignment="1">
      <alignment horizontal="justify" vertical="center" wrapText="1"/>
    </xf>
    <xf numFmtId="3" fontId="10" fillId="2" borderId="0" xfId="0" applyNumberFormat="1" applyFont="1" applyFill="1" applyAlignment="1">
      <alignment vertical="center" wrapText="1"/>
    </xf>
    <xf numFmtId="0" fontId="10" fillId="0" borderId="9" xfId="0" applyFont="1" applyFill="1" applyBorder="1" applyAlignment="1">
      <alignment horizontal="justify" vertical="center" wrapText="1"/>
    </xf>
    <xf numFmtId="2" fontId="25" fillId="0" borderId="9" xfId="0" applyNumberFormat="1" applyFont="1" applyFill="1" applyBorder="1" applyAlignment="1">
      <alignment horizontal="left" vertical="center" wrapText="1"/>
    </xf>
    <xf numFmtId="0" fontId="10" fillId="0" borderId="15" xfId="0" applyFont="1" applyBorder="1" applyAlignment="1">
      <alignment horizontal="center"/>
    </xf>
    <xf numFmtId="0" fontId="68" fillId="0" borderId="9" xfId="0" applyFont="1" applyBorder="1" applyAlignment="1">
      <alignment horizontal="center" vertical="center" wrapText="1"/>
    </xf>
    <xf numFmtId="0" fontId="69" fillId="0" borderId="12" xfId="0" applyFont="1" applyBorder="1" applyAlignment="1">
      <alignment horizontal="center" vertical="center" wrapText="1"/>
    </xf>
    <xf numFmtId="3" fontId="69" fillId="0" borderId="12" xfId="0" applyNumberFormat="1" applyFont="1" applyFill="1" applyBorder="1" applyAlignment="1">
      <alignment vertical="center" wrapText="1"/>
    </xf>
    <xf numFmtId="0" fontId="69" fillId="0" borderId="11" xfId="0" applyFont="1" applyBorder="1" applyAlignment="1">
      <alignment horizontal="center" vertical="center" wrapText="1"/>
    </xf>
    <xf numFmtId="3" fontId="69" fillId="0" borderId="11" xfId="0" applyNumberFormat="1" applyFont="1" applyFill="1" applyBorder="1" applyAlignment="1">
      <alignment vertical="center" wrapText="1"/>
    </xf>
    <xf numFmtId="168" fontId="69" fillId="0" borderId="11" xfId="11" applyNumberFormat="1" applyFont="1" applyFill="1" applyBorder="1" applyAlignment="1">
      <alignment horizontal="center" vertical="center" wrapText="1"/>
    </xf>
    <xf numFmtId="0" fontId="69" fillId="0" borderId="13" xfId="0" applyFont="1" applyBorder="1" applyAlignment="1">
      <alignment horizontal="center" vertical="center" wrapText="1"/>
    </xf>
    <xf numFmtId="168" fontId="69" fillId="0" borderId="13" xfId="11" applyNumberFormat="1" applyFont="1" applyFill="1" applyBorder="1" applyAlignment="1">
      <alignment horizontal="center" vertical="center" wrapText="1"/>
    </xf>
    <xf numFmtId="3" fontId="69" fillId="0" borderId="13" xfId="0" applyNumberFormat="1" applyFont="1" applyFill="1" applyBorder="1" applyAlignment="1">
      <alignment vertical="center" wrapText="1"/>
    </xf>
    <xf numFmtId="3" fontId="68" fillId="0" borderId="9" xfId="0" applyNumberFormat="1" applyFont="1" applyBorder="1" applyAlignment="1">
      <alignment vertical="center" wrapText="1"/>
    </xf>
    <xf numFmtId="0" fontId="34" fillId="0" borderId="0" xfId="0" applyFont="1"/>
    <xf numFmtId="0" fontId="50" fillId="0" borderId="0" xfId="12" applyFont="1" applyFill="1" applyAlignment="1">
      <alignment vertical="center" wrapText="1"/>
    </xf>
    <xf numFmtId="166" fontId="50" fillId="0" borderId="0" xfId="6" applyNumberFormat="1" applyFont="1" applyFill="1" applyAlignment="1">
      <alignment vertical="center" wrapText="1"/>
    </xf>
    <xf numFmtId="0" fontId="27" fillId="3" borderId="9" xfId="0" applyFont="1" applyFill="1" applyBorder="1" applyAlignment="1">
      <alignment horizontal="center" vertical="center" wrapText="1"/>
    </xf>
    <xf numFmtId="166" fontId="27" fillId="3" borderId="9" xfId="6" applyNumberFormat="1" applyFont="1" applyFill="1" applyBorder="1" applyAlignment="1">
      <alignment horizontal="center" vertical="center" wrapText="1"/>
    </xf>
    <xf numFmtId="0" fontId="71" fillId="3" borderId="9" xfId="0" applyFont="1" applyFill="1" applyBorder="1" applyAlignment="1">
      <alignment horizontal="center" vertical="center" wrapText="1"/>
    </xf>
    <xf numFmtId="0" fontId="34" fillId="0" borderId="0" xfId="0" applyFont="1" applyAlignment="1">
      <alignment vertical="center" wrapText="1"/>
    </xf>
    <xf numFmtId="0" fontId="27" fillId="0" borderId="9" xfId="0" applyFont="1" applyBorder="1" applyAlignment="1">
      <alignment horizontal="center" vertical="center" wrapText="1"/>
    </xf>
    <xf numFmtId="166" fontId="27" fillId="0" borderId="9" xfId="6" applyNumberFormat="1" applyFont="1" applyBorder="1" applyAlignment="1">
      <alignment horizontal="right" vertical="center" wrapText="1"/>
    </xf>
    <xf numFmtId="169" fontId="27" fillId="0" borderId="9" xfId="6" applyNumberFormat="1" applyFont="1" applyBorder="1" applyAlignment="1">
      <alignment horizontal="right" vertical="center" wrapText="1"/>
    </xf>
    <xf numFmtId="170" fontId="71" fillId="0" borderId="9" xfId="0" applyNumberFormat="1" applyFont="1" applyBorder="1" applyAlignment="1">
      <alignment vertical="center" wrapText="1"/>
    </xf>
    <xf numFmtId="171" fontId="71" fillId="0" borderId="0" xfId="0" applyNumberFormat="1" applyFont="1" applyAlignment="1">
      <alignment vertical="center" wrapText="1"/>
    </xf>
    <xf numFmtId="0" fontId="71" fillId="0" borderId="0" xfId="0" applyFont="1" applyAlignment="1">
      <alignment vertical="center" wrapText="1"/>
    </xf>
    <xf numFmtId="0" fontId="27" fillId="0" borderId="9" xfId="0" applyFont="1" applyBorder="1" applyAlignment="1">
      <alignment vertical="center" wrapText="1"/>
    </xf>
    <xf numFmtId="172" fontId="71" fillId="0" borderId="9" xfId="0" applyNumberFormat="1" applyFont="1" applyBorder="1" applyAlignment="1">
      <alignment vertical="center" wrapText="1"/>
    </xf>
    <xf numFmtId="173" fontId="71" fillId="0" borderId="0" xfId="0" applyNumberFormat="1" applyFont="1" applyAlignment="1">
      <alignment vertical="center" wrapText="1"/>
    </xf>
    <xf numFmtId="0" fontId="30" fillId="0" borderId="9" xfId="0" applyFont="1" applyBorder="1" applyAlignment="1">
      <alignment horizontal="center" vertical="center" wrapText="1"/>
    </xf>
    <xf numFmtId="0" fontId="30" fillId="0" borderId="9" xfId="0" applyFont="1" applyBorder="1" applyAlignment="1">
      <alignment vertical="center" wrapText="1"/>
    </xf>
    <xf numFmtId="166" fontId="30" fillId="0" borderId="9" xfId="6" applyNumberFormat="1" applyFont="1" applyBorder="1" applyAlignment="1">
      <alignment horizontal="right" vertical="center" wrapText="1"/>
    </xf>
    <xf numFmtId="170" fontId="30" fillId="0" borderId="9" xfId="6" applyNumberFormat="1" applyFont="1" applyBorder="1" applyAlignment="1">
      <alignment horizontal="right" vertical="center" wrapText="1"/>
    </xf>
    <xf numFmtId="0" fontId="34" fillId="0" borderId="9" xfId="0" applyFont="1" applyBorder="1" applyAlignment="1">
      <alignment vertical="center" wrapText="1"/>
    </xf>
    <xf numFmtId="173" fontId="34" fillId="0" borderId="0" xfId="0" applyNumberFormat="1" applyFont="1" applyAlignment="1">
      <alignment vertical="center" wrapText="1"/>
    </xf>
    <xf numFmtId="169" fontId="34" fillId="0" borderId="0" xfId="0" applyNumberFormat="1" applyFont="1" applyAlignment="1">
      <alignment vertical="center" wrapText="1"/>
    </xf>
    <xf numFmtId="0" fontId="31" fillId="0" borderId="9" xfId="0" applyFont="1" applyBorder="1" applyAlignment="1">
      <alignment horizontal="center" vertical="center" wrapText="1"/>
    </xf>
    <xf numFmtId="0" fontId="31" fillId="0" borderId="9" xfId="0" applyFont="1" applyBorder="1" applyAlignment="1">
      <alignment vertical="center" wrapText="1"/>
    </xf>
    <xf numFmtId="166" fontId="31" fillId="0" borderId="9" xfId="6" applyNumberFormat="1" applyFont="1" applyBorder="1" applyAlignment="1">
      <alignment horizontal="right" vertical="center" wrapText="1"/>
    </xf>
    <xf numFmtId="170" fontId="31" fillId="0" borderId="9" xfId="6" applyNumberFormat="1" applyFont="1" applyBorder="1" applyAlignment="1">
      <alignment horizontal="right" vertical="center" wrapText="1"/>
    </xf>
    <xf numFmtId="0" fontId="33" fillId="0" borderId="0" xfId="0" applyFont="1" applyAlignment="1">
      <alignment vertical="center" wrapText="1"/>
    </xf>
    <xf numFmtId="0" fontId="30" fillId="0" borderId="9" xfId="0" applyFont="1" applyFill="1" applyBorder="1" applyAlignment="1">
      <alignment vertical="center" wrapText="1"/>
    </xf>
    <xf numFmtId="166" fontId="30" fillId="0" borderId="9" xfId="6" applyNumberFormat="1" applyFont="1" applyFill="1" applyBorder="1" applyAlignment="1">
      <alignment horizontal="right" vertical="center" wrapText="1"/>
    </xf>
    <xf numFmtId="170" fontId="30" fillId="0" borderId="9" xfId="6" applyNumberFormat="1" applyFont="1" applyFill="1" applyBorder="1" applyAlignment="1">
      <alignment horizontal="right" vertical="center" wrapText="1"/>
    </xf>
    <xf numFmtId="0" fontId="34" fillId="0" borderId="0" xfId="0" applyFont="1" applyFill="1" applyAlignment="1">
      <alignment vertical="center" wrapText="1"/>
    </xf>
    <xf numFmtId="0" fontId="71" fillId="0" borderId="9" xfId="0" applyFont="1" applyBorder="1" applyAlignment="1">
      <alignment vertical="center" wrapText="1"/>
    </xf>
    <xf numFmtId="17" fontId="34" fillId="0" borderId="9" xfId="0" applyNumberFormat="1" applyFont="1" applyBorder="1" applyAlignment="1">
      <alignment vertical="center" wrapText="1"/>
    </xf>
    <xf numFmtId="169" fontId="30" fillId="0" borderId="9" xfId="6" applyNumberFormat="1" applyFont="1" applyBorder="1" applyAlignment="1">
      <alignment horizontal="right" vertical="center" wrapText="1"/>
    </xf>
    <xf numFmtId="170" fontId="27" fillId="0" borderId="9" xfId="6" applyNumberFormat="1" applyFont="1" applyBorder="1" applyAlignment="1">
      <alignment horizontal="right" vertical="center" wrapText="1"/>
    </xf>
    <xf numFmtId="4" fontId="71" fillId="0" borderId="0" xfId="0" applyNumberFormat="1" applyFont="1" applyAlignment="1">
      <alignment vertical="center" wrapText="1"/>
    </xf>
    <xf numFmtId="174" fontId="27" fillId="0" borderId="9" xfId="6" applyNumberFormat="1" applyFont="1" applyBorder="1" applyAlignment="1">
      <alignment horizontal="right" vertical="center" wrapText="1"/>
    </xf>
    <xf numFmtId="0" fontId="71" fillId="0" borderId="9" xfId="0" applyFont="1" applyBorder="1" applyAlignment="1">
      <alignment horizontal="center" vertical="center" wrapText="1"/>
    </xf>
    <xf numFmtId="0" fontId="71" fillId="0" borderId="9" xfId="0" applyFont="1" applyBorder="1" applyAlignment="1">
      <alignment horizontal="left" vertical="center" wrapText="1"/>
    </xf>
    <xf numFmtId="166" fontId="71" fillId="0" borderId="9" xfId="6" applyNumberFormat="1" applyFont="1" applyBorder="1" applyAlignment="1">
      <alignment vertical="center" wrapText="1"/>
    </xf>
    <xf numFmtId="4" fontId="71" fillId="0" borderId="9" xfId="0" applyNumberFormat="1" applyFont="1" applyBorder="1" applyAlignment="1">
      <alignment vertical="center" wrapText="1"/>
    </xf>
    <xf numFmtId="175" fontId="71" fillId="0" borderId="0" xfId="0" applyNumberFormat="1" applyFont="1" applyAlignment="1">
      <alignment vertical="center" wrapText="1"/>
    </xf>
    <xf numFmtId="0" fontId="34" fillId="0" borderId="9" xfId="0" applyFont="1" applyBorder="1" applyAlignment="1">
      <alignment horizontal="center" vertical="center" wrapText="1"/>
    </xf>
    <xf numFmtId="166" fontId="34" fillId="0" borderId="9" xfId="6" applyNumberFormat="1" applyFont="1" applyBorder="1" applyAlignment="1">
      <alignment vertical="center" wrapText="1"/>
    </xf>
    <xf numFmtId="4" fontId="34" fillId="0" borderId="9" xfId="0" applyNumberFormat="1" applyFont="1" applyBorder="1" applyAlignment="1">
      <alignment vertical="center" wrapText="1"/>
    </xf>
    <xf numFmtId="0" fontId="34" fillId="0" borderId="9" xfId="0" applyFont="1" applyBorder="1" applyAlignment="1">
      <alignment horizontal="left" vertical="center" wrapText="1"/>
    </xf>
    <xf numFmtId="0" fontId="33" fillId="0" borderId="9" xfId="0" applyFont="1" applyBorder="1" applyAlignment="1">
      <alignment horizontal="center" vertical="center" wrapText="1"/>
    </xf>
    <xf numFmtId="0" fontId="33" fillId="0" borderId="9" xfId="0" applyFont="1" applyBorder="1" applyAlignment="1">
      <alignment vertical="center" wrapText="1"/>
    </xf>
    <xf numFmtId="166" fontId="33" fillId="0" borderId="9" xfId="6" applyNumberFormat="1" applyFont="1" applyBorder="1" applyAlignment="1">
      <alignment vertical="center" wrapText="1"/>
    </xf>
    <xf numFmtId="4" fontId="33" fillId="0" borderId="9" xfId="0" applyNumberFormat="1" applyFont="1" applyBorder="1" applyAlignment="1">
      <alignment vertical="center" wrapText="1"/>
    </xf>
    <xf numFmtId="165" fontId="34" fillId="0" borderId="0" xfId="0" applyNumberFormat="1" applyFont="1" applyAlignment="1">
      <alignment vertical="center" wrapText="1"/>
    </xf>
    <xf numFmtId="176" fontId="34" fillId="0" borderId="0" xfId="0" applyNumberFormat="1" applyFont="1" applyAlignment="1">
      <alignment vertical="center" wrapText="1"/>
    </xf>
    <xf numFmtId="166" fontId="34" fillId="0" borderId="0" xfId="6" applyNumberFormat="1" applyFont="1"/>
    <xf numFmtId="0" fontId="17" fillId="0" borderId="0" xfId="2" applyFont="1" applyFill="1"/>
    <xf numFmtId="0" fontId="14" fillId="0" borderId="0" xfId="2" applyFont="1" applyFill="1"/>
    <xf numFmtId="0" fontId="14" fillId="0" borderId="0" xfId="2" applyFont="1" applyFill="1" applyAlignment="1">
      <alignment vertical="center" wrapText="1"/>
    </xf>
    <xf numFmtId="0" fontId="5" fillId="0" borderId="0" xfId="2" applyFont="1" applyFill="1" applyAlignment="1">
      <alignment vertical="center" wrapText="1"/>
    </xf>
    <xf numFmtId="0" fontId="17" fillId="0" borderId="0" xfId="2" applyFont="1" applyFill="1" applyAlignment="1">
      <alignment vertical="center" wrapText="1"/>
    </xf>
    <xf numFmtId="0" fontId="34" fillId="0" borderId="0" xfId="2" applyFont="1" applyFill="1"/>
    <xf numFmtId="3" fontId="34" fillId="0" borderId="0" xfId="2" applyNumberFormat="1" applyFont="1" applyFill="1"/>
    <xf numFmtId="164" fontId="34" fillId="0" borderId="0" xfId="2" applyNumberFormat="1" applyFont="1" applyFill="1"/>
    <xf numFmtId="0" fontId="10" fillId="0" borderId="0" xfId="0" applyFont="1" applyFill="1"/>
    <xf numFmtId="0" fontId="2" fillId="0" borderId="0" xfId="0" applyFont="1" applyFill="1" applyAlignment="1">
      <alignment horizontal="center" vertical="center" wrapText="1"/>
    </xf>
    <xf numFmtId="0" fontId="68" fillId="0" borderId="12" xfId="0" applyFont="1" applyFill="1" applyBorder="1" applyAlignment="1">
      <alignment horizontal="center" vertical="center"/>
    </xf>
    <xf numFmtId="0" fontId="68" fillId="0" borderId="12" xfId="0" applyFont="1" applyFill="1" applyBorder="1" applyAlignment="1">
      <alignment vertical="center" wrapText="1"/>
    </xf>
    <xf numFmtId="3" fontId="68" fillId="0" borderId="12" xfId="0" applyNumberFormat="1" applyFont="1" applyFill="1" applyBorder="1" applyAlignment="1">
      <alignment horizontal="right" vertical="center" wrapText="1"/>
    </xf>
    <xf numFmtId="0" fontId="10" fillId="0" borderId="16" xfId="0" applyFont="1" applyFill="1" applyBorder="1"/>
    <xf numFmtId="0" fontId="10" fillId="0" borderId="17" xfId="0" applyFont="1" applyFill="1" applyBorder="1"/>
    <xf numFmtId="0" fontId="68" fillId="0" borderId="11" xfId="0" applyFont="1" applyFill="1" applyBorder="1" applyAlignment="1">
      <alignment horizontal="center" vertical="center"/>
    </xf>
    <xf numFmtId="0" fontId="68" fillId="0" borderId="11" xfId="0" applyFont="1" applyFill="1" applyBorder="1" applyAlignment="1">
      <alignment vertical="center" wrapText="1"/>
    </xf>
    <xf numFmtId="3" fontId="10" fillId="0" borderId="16" xfId="0" applyNumberFormat="1" applyFont="1" applyFill="1" applyBorder="1"/>
    <xf numFmtId="0" fontId="69" fillId="0" borderId="11" xfId="0" applyFont="1" applyFill="1" applyBorder="1" applyAlignment="1">
      <alignment horizontal="center" vertical="center"/>
    </xf>
    <xf numFmtId="0" fontId="69" fillId="0" borderId="11" xfId="0" applyFont="1" applyFill="1" applyBorder="1" applyAlignment="1">
      <alignment vertical="center" wrapText="1"/>
    </xf>
    <xf numFmtId="3" fontId="69" fillId="0" borderId="11" xfId="0" applyNumberFormat="1" applyFont="1" applyFill="1" applyBorder="1" applyAlignment="1">
      <alignment horizontal="right" vertical="center" wrapText="1"/>
    </xf>
    <xf numFmtId="0" fontId="10" fillId="0" borderId="0" xfId="0" applyFont="1" applyFill="1" applyBorder="1"/>
    <xf numFmtId="0" fontId="7" fillId="0" borderId="11" xfId="13" applyFont="1" applyFill="1" applyBorder="1" applyAlignment="1">
      <alignment horizontal="left" vertical="center" wrapText="1"/>
    </xf>
    <xf numFmtId="0" fontId="2" fillId="0" borderId="0" xfId="0" applyFont="1" applyFill="1"/>
    <xf numFmtId="3" fontId="68" fillId="0" borderId="11" xfId="0" applyNumberFormat="1" applyFont="1" applyFill="1" applyBorder="1" applyAlignment="1">
      <alignment horizontal="center" vertical="center" wrapText="1"/>
    </xf>
    <xf numFmtId="0" fontId="72" fillId="0" borderId="11" xfId="0" applyFont="1" applyFill="1" applyBorder="1" applyAlignment="1">
      <alignment vertical="center" wrapText="1"/>
    </xf>
    <xf numFmtId="3" fontId="69" fillId="0" borderId="11" xfId="0" applyNumberFormat="1" applyFont="1" applyFill="1" applyBorder="1" applyAlignment="1">
      <alignment horizontal="center" vertical="center" wrapText="1"/>
    </xf>
    <xf numFmtId="0" fontId="73" fillId="0" borderId="11" xfId="13" applyFont="1" applyFill="1" applyBorder="1" applyAlignment="1">
      <alignment horizontal="left"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4" xfId="0" applyFont="1" applyFill="1" applyBorder="1" applyAlignment="1">
      <alignment vertical="center" wrapText="1"/>
    </xf>
    <xf numFmtId="3" fontId="69" fillId="0" borderId="14" xfId="0" applyNumberFormat="1" applyFont="1" applyFill="1" applyBorder="1" applyAlignment="1">
      <alignment horizontal="right" vertical="center" wrapText="1"/>
    </xf>
    <xf numFmtId="0" fontId="10" fillId="0" borderId="0" xfId="0" applyFont="1" applyFill="1" applyAlignment="1">
      <alignment horizontal="center" vertical="center"/>
    </xf>
    <xf numFmtId="0" fontId="10" fillId="0" borderId="0" xfId="0" applyFont="1" applyFill="1" applyBorder="1" applyAlignment="1">
      <alignment horizontal="right"/>
    </xf>
    <xf numFmtId="0" fontId="69" fillId="0" borderId="0" xfId="14" applyFont="1" applyAlignment="1">
      <alignment horizontal="center" vertical="center"/>
    </xf>
    <xf numFmtId="0" fontId="69" fillId="0" borderId="0" xfId="14" applyFont="1" applyAlignment="1">
      <alignment vertical="center"/>
    </xf>
    <xf numFmtId="3" fontId="34" fillId="0" borderId="0" xfId="0" applyNumberFormat="1" applyFont="1" applyAlignment="1">
      <alignment vertical="center"/>
    </xf>
    <xf numFmtId="0" fontId="69" fillId="0" borderId="0" xfId="14" applyFont="1"/>
    <xf numFmtId="0" fontId="68" fillId="0" borderId="0" xfId="14" applyFont="1" applyAlignment="1">
      <alignment horizontal="right" vertical="center"/>
    </xf>
    <xf numFmtId="0" fontId="68" fillId="0" borderId="9" xfId="14" applyFont="1" applyBorder="1" applyAlignment="1">
      <alignment horizontal="center" vertical="center" wrapText="1"/>
    </xf>
    <xf numFmtId="0" fontId="68" fillId="0" borderId="9" xfId="14" applyFont="1" applyBorder="1" applyAlignment="1">
      <alignment horizontal="center" vertical="center"/>
    </xf>
    <xf numFmtId="0" fontId="75" fillId="0" borderId="9" xfId="14" applyFont="1" applyBorder="1" applyAlignment="1">
      <alignment vertical="center"/>
    </xf>
    <xf numFmtId="3" fontId="68" fillId="0" borderId="9" xfId="14" applyNumberFormat="1" applyFont="1" applyBorder="1"/>
    <xf numFmtId="3" fontId="34" fillId="0" borderId="0" xfId="0" applyNumberFormat="1" applyFont="1"/>
    <xf numFmtId="177" fontId="69" fillId="0" borderId="9" xfId="14" applyNumberFormat="1" applyFont="1" applyBorder="1" applyAlignment="1">
      <alignment horizontal="center" vertical="center"/>
    </xf>
    <xf numFmtId="3" fontId="69" fillId="0" borderId="9" xfId="14" applyNumberFormat="1" applyFont="1" applyBorder="1" applyAlignment="1">
      <alignment horizontal="justify" vertical="center" wrapText="1"/>
    </xf>
    <xf numFmtId="3" fontId="69" fillId="0" borderId="9" xfId="14" applyNumberFormat="1" applyFont="1" applyBorder="1" applyAlignment="1">
      <alignment horizontal="right" vertical="center"/>
    </xf>
    <xf numFmtId="0" fontId="34" fillId="0" borderId="0" xfId="0" applyFont="1" applyAlignment="1">
      <alignment horizontal="center" vertical="center"/>
    </xf>
    <xf numFmtId="3" fontId="34" fillId="0" borderId="0" xfId="0" applyNumberFormat="1" applyFont="1" applyAlignment="1">
      <alignment wrapText="1"/>
    </xf>
    <xf numFmtId="3" fontId="34" fillId="0" borderId="0" xfId="0" applyNumberFormat="1" applyFont="1" applyAlignment="1">
      <alignment vertical="center" wrapText="1"/>
    </xf>
    <xf numFmtId="0" fontId="27" fillId="0" borderId="9" xfId="0" applyFont="1" applyFill="1" applyBorder="1" applyAlignment="1">
      <alignment horizontal="center" vertical="center" wrapText="1"/>
    </xf>
    <xf numFmtId="0" fontId="35" fillId="0" borderId="0" xfId="0" applyFont="1" applyFill="1" applyAlignment="1">
      <alignment horizontal="center"/>
    </xf>
    <xf numFmtId="0" fontId="25" fillId="0" borderId="0" xfId="0" applyFont="1" applyFill="1" applyAlignment="1">
      <alignment horizontal="center"/>
    </xf>
    <xf numFmtId="0" fontId="40" fillId="0" borderId="0" xfId="0" applyFont="1" applyFill="1" applyAlignment="1">
      <alignment horizontal="center"/>
    </xf>
    <xf numFmtId="0" fontId="51" fillId="0" borderId="0" xfId="7" applyFont="1" applyFill="1" applyBorder="1" applyAlignment="1">
      <alignment horizontal="center"/>
    </xf>
    <xf numFmtId="0" fontId="52" fillId="0" borderId="1" xfId="7" applyFont="1" applyFill="1" applyBorder="1" applyAlignment="1">
      <alignment horizontal="right"/>
    </xf>
    <xf numFmtId="0" fontId="49" fillId="0" borderId="0" xfId="0" applyFont="1" applyBorder="1" applyAlignment="1">
      <alignment horizontal="center"/>
    </xf>
    <xf numFmtId="0" fontId="54" fillId="0" borderId="9" xfId="0" applyFont="1" applyBorder="1" applyAlignment="1">
      <alignment horizontal="center" vertical="center" wrapText="1"/>
    </xf>
    <xf numFmtId="0" fontId="58" fillId="0" borderId="0" xfId="7" applyFont="1" applyFill="1" applyBorder="1" applyAlignment="1">
      <alignment horizontal="center"/>
    </xf>
    <xf numFmtId="0" fontId="10" fillId="0" borderId="0" xfId="0" applyFont="1" applyBorder="1" applyAlignment="1">
      <alignment horizontal="center"/>
    </xf>
    <xf numFmtId="166" fontId="27" fillId="0" borderId="9" xfId="6" applyNumberFormat="1" applyFont="1" applyFill="1" applyBorder="1" applyAlignment="1">
      <alignment horizontal="center" vertical="center" wrapText="1"/>
    </xf>
    <xf numFmtId="166" fontId="27" fillId="0" borderId="11" xfId="6" applyNumberFormat="1" applyFont="1" applyFill="1" applyBorder="1" applyAlignment="1">
      <alignment horizontal="right" vertical="center" wrapText="1"/>
    </xf>
    <xf numFmtId="166" fontId="30" fillId="0" borderId="11" xfId="6" applyNumberFormat="1" applyFont="1" applyFill="1" applyBorder="1" applyAlignment="1">
      <alignment horizontal="right" vertical="center" wrapText="1"/>
    </xf>
    <xf numFmtId="166" fontId="29" fillId="0" borderId="11" xfId="6" applyNumberFormat="1" applyFont="1" applyFill="1" applyBorder="1" applyAlignment="1">
      <alignment horizontal="right" vertical="center" wrapText="1"/>
    </xf>
    <xf numFmtId="166" fontId="31" fillId="0" borderId="11" xfId="6" applyNumberFormat="1" applyFont="1" applyFill="1" applyBorder="1" applyAlignment="1">
      <alignment horizontal="right" vertical="center" wrapText="1"/>
    </xf>
    <xf numFmtId="2" fontId="27" fillId="0" borderId="14" xfId="0" applyNumberFormat="1" applyFont="1" applyFill="1" applyBorder="1" applyAlignment="1">
      <alignment horizontal="center" vertical="center" wrapText="1"/>
    </xf>
    <xf numFmtId="2" fontId="27" fillId="0" borderId="14" xfId="0" applyNumberFormat="1" applyFont="1" applyFill="1" applyBorder="1" applyAlignment="1">
      <alignment horizontal="left" vertical="center" wrapText="1"/>
    </xf>
    <xf numFmtId="3" fontId="27" fillId="0" borderId="14" xfId="0" applyNumberFormat="1" applyFont="1" applyFill="1" applyBorder="1" applyAlignment="1">
      <alignment horizontal="right" vertical="center" wrapText="1"/>
    </xf>
    <xf numFmtId="166" fontId="27" fillId="0" borderId="14" xfId="6" applyNumberFormat="1" applyFont="1" applyFill="1" applyBorder="1" applyAlignment="1">
      <alignment horizontal="right" vertical="center" wrapText="1"/>
    </xf>
    <xf numFmtId="0" fontId="30" fillId="2" borderId="0" xfId="0" applyFont="1" applyFill="1" applyAlignment="1">
      <alignment horizontal="center"/>
    </xf>
    <xf numFmtId="0" fontId="27" fillId="2" borderId="9"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30" fillId="2" borderId="11" xfId="0" applyFont="1" applyFill="1" applyBorder="1" applyAlignment="1">
      <alignment wrapText="1"/>
    </xf>
    <xf numFmtId="3" fontId="28" fillId="2" borderId="11" xfId="0" applyNumberFormat="1" applyFont="1" applyFill="1" applyBorder="1" applyAlignment="1">
      <alignment horizontal="center" vertical="center" wrapText="1"/>
    </xf>
    <xf numFmtId="3" fontId="28" fillId="2" borderId="11" xfId="0" applyNumberFormat="1" applyFont="1" applyFill="1" applyBorder="1" applyAlignment="1">
      <alignment vertical="center" wrapText="1"/>
    </xf>
    <xf numFmtId="3" fontId="28" fillId="2" borderId="11" xfId="0" applyNumberFormat="1" applyFont="1" applyFill="1" applyBorder="1" applyAlignment="1">
      <alignment horizontal="center" wrapText="1"/>
    </xf>
    <xf numFmtId="3" fontId="28" fillId="2" borderId="11" xfId="0" applyNumberFormat="1" applyFont="1" applyFill="1" applyBorder="1" applyAlignment="1">
      <alignment horizontal="left" wrapText="1"/>
    </xf>
    <xf numFmtId="3" fontId="30" fillId="2" borderId="11" xfId="0" applyNumberFormat="1" applyFont="1" applyFill="1" applyBorder="1" applyAlignment="1">
      <alignment horizontal="center" vertical="center" wrapText="1" shrinkToFit="1"/>
    </xf>
    <xf numFmtId="3" fontId="30" fillId="2" borderId="11" xfId="0" applyNumberFormat="1" applyFont="1" applyFill="1" applyBorder="1" applyAlignment="1">
      <alignment vertical="center" wrapText="1"/>
    </xf>
    <xf numFmtId="3" fontId="41" fillId="2" borderId="11" xfId="0" applyNumberFormat="1" applyFont="1" applyFill="1" applyBorder="1" applyAlignment="1">
      <alignment vertical="center" wrapText="1"/>
    </xf>
    <xf numFmtId="3" fontId="30" fillId="2" borderId="1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30" fillId="2" borderId="11" xfId="0" applyNumberFormat="1" applyFont="1" applyFill="1" applyBorder="1" applyAlignment="1">
      <alignment horizontal="left" vertical="center" wrapText="1"/>
    </xf>
    <xf numFmtId="3" fontId="30" fillId="2" borderId="11" xfId="0" applyNumberFormat="1" applyFont="1" applyFill="1" applyBorder="1" applyAlignment="1">
      <alignment horizontal="left" wrapText="1"/>
    </xf>
    <xf numFmtId="3" fontId="27" fillId="2" borderId="11" xfId="0" applyNumberFormat="1" applyFont="1" applyFill="1" applyBorder="1" applyAlignment="1">
      <alignment horizontal="center" vertical="center" wrapText="1"/>
    </xf>
    <xf numFmtId="3" fontId="27" fillId="2" borderId="11" xfId="0" applyNumberFormat="1" applyFont="1" applyFill="1" applyBorder="1" applyAlignment="1">
      <alignment horizontal="left" vertical="center" wrapText="1"/>
    </xf>
    <xf numFmtId="3" fontId="27" fillId="2" borderId="11" xfId="0" applyNumberFormat="1" applyFont="1" applyFill="1" applyBorder="1" applyAlignment="1">
      <alignment vertical="center" wrapText="1"/>
    </xf>
    <xf numFmtId="3" fontId="27" fillId="2" borderId="11" xfId="0" applyNumberFormat="1" applyFont="1" applyFill="1" applyBorder="1" applyAlignment="1">
      <alignment horizontal="left" wrapText="1"/>
    </xf>
    <xf numFmtId="0" fontId="30" fillId="2" borderId="11" xfId="0" applyFont="1" applyFill="1" applyBorder="1" applyAlignment="1">
      <alignment horizontal="center" vertical="center" wrapText="1"/>
    </xf>
    <xf numFmtId="0" fontId="30" fillId="2" borderId="11" xfId="0" applyFont="1" applyFill="1" applyBorder="1" applyAlignment="1">
      <alignment horizontal="left" vertical="center" wrapText="1"/>
    </xf>
    <xf numFmtId="3" fontId="30" fillId="2" borderId="11" xfId="6" applyNumberFormat="1" applyFont="1" applyFill="1" applyBorder="1" applyAlignment="1">
      <alignment vertical="center" wrapText="1"/>
    </xf>
    <xf numFmtId="3" fontId="28" fillId="2" borderId="11" xfId="0" applyNumberFormat="1" applyFont="1" applyFill="1" applyBorder="1" applyAlignment="1">
      <alignment horizontal="left" vertical="center" wrapText="1"/>
    </xf>
    <xf numFmtId="0" fontId="30" fillId="2" borderId="11" xfId="0" applyFont="1" applyFill="1" applyBorder="1" applyAlignment="1">
      <alignment vertical="center" wrapText="1"/>
    </xf>
    <xf numFmtId="3" fontId="30" fillId="2" borderId="11" xfId="0" applyNumberFormat="1" applyFont="1" applyFill="1" applyBorder="1" applyAlignment="1">
      <alignment horizontal="right" vertical="center" wrapText="1"/>
    </xf>
    <xf numFmtId="3" fontId="30" fillId="2" borderId="11" xfId="6" applyNumberFormat="1" applyFont="1" applyFill="1" applyBorder="1" applyAlignment="1">
      <alignment horizontal="right" vertical="center" wrapText="1"/>
    </xf>
    <xf numFmtId="3" fontId="30" fillId="2" borderId="11" xfId="9" applyNumberFormat="1" applyFont="1" applyFill="1" applyBorder="1" applyAlignment="1">
      <alignment horizontal="left" wrapText="1"/>
    </xf>
    <xf numFmtId="3" fontId="43" fillId="2" borderId="11" xfId="0" applyNumberFormat="1" applyFont="1" applyFill="1" applyBorder="1" applyAlignment="1">
      <alignment horizontal="center" vertical="center" wrapText="1"/>
    </xf>
    <xf numFmtId="3" fontId="30" fillId="2" borderId="11" xfId="0" applyNumberFormat="1" applyFont="1" applyFill="1" applyBorder="1" applyAlignment="1">
      <alignment wrapText="1"/>
    </xf>
    <xf numFmtId="2" fontId="30" fillId="2" borderId="11" xfId="10" applyNumberFormat="1" applyFont="1" applyFill="1" applyBorder="1" applyAlignment="1">
      <alignment horizontal="left" vertical="center" wrapText="1"/>
    </xf>
    <xf numFmtId="3" fontId="31" fillId="2" borderId="11" xfId="0" applyNumberFormat="1" applyFont="1" applyFill="1" applyBorder="1" applyAlignment="1">
      <alignment horizontal="center" vertical="center" wrapText="1"/>
    </xf>
    <xf numFmtId="3" fontId="31" fillId="2" borderId="11" xfId="0" applyNumberFormat="1" applyFont="1" applyFill="1" applyBorder="1" applyAlignment="1">
      <alignment vertical="center" wrapText="1"/>
    </xf>
    <xf numFmtId="0" fontId="30" fillId="2" borderId="11" xfId="11" applyNumberFormat="1" applyFont="1" applyFill="1" applyBorder="1" applyAlignment="1">
      <alignment horizontal="left" vertical="center" wrapText="1"/>
    </xf>
    <xf numFmtId="168" fontId="30" fillId="2" borderId="11" xfId="11" applyNumberFormat="1" applyFont="1" applyFill="1" applyBorder="1" applyAlignment="1">
      <alignment vertical="center" wrapText="1"/>
    </xf>
    <xf numFmtId="0" fontId="43" fillId="2" borderId="11" xfId="10" applyFont="1" applyFill="1" applyBorder="1" applyAlignment="1">
      <alignment vertical="center" wrapText="1"/>
    </xf>
    <xf numFmtId="3" fontId="45" fillId="2" borderId="11" xfId="0" applyNumberFormat="1" applyFont="1" applyFill="1" applyBorder="1" applyAlignment="1">
      <alignment vertical="center" wrapText="1"/>
    </xf>
    <xf numFmtId="168" fontId="34" fillId="2" borderId="11" xfId="11" applyNumberFormat="1" applyFont="1" applyFill="1" applyBorder="1" applyAlignment="1">
      <alignment vertical="center" wrapText="1"/>
    </xf>
    <xf numFmtId="3" fontId="34" fillId="2" borderId="11" xfId="0" applyNumberFormat="1" applyFont="1" applyFill="1" applyBorder="1" applyAlignment="1">
      <alignment wrapText="1"/>
    </xf>
    <xf numFmtId="3" fontId="33" fillId="2" borderId="11" xfId="0" applyNumberFormat="1" applyFont="1" applyFill="1" applyBorder="1" applyAlignment="1">
      <alignment horizontal="center" vertical="center" wrapText="1"/>
    </xf>
    <xf numFmtId="168" fontId="33" fillId="2" borderId="11" xfId="11" applyNumberFormat="1" applyFont="1" applyFill="1" applyBorder="1" applyAlignment="1">
      <alignment vertical="center" wrapText="1"/>
    </xf>
    <xf numFmtId="3" fontId="33" fillId="2" borderId="11" xfId="0" applyNumberFormat="1" applyFont="1" applyFill="1" applyBorder="1" applyAlignment="1">
      <alignment vertical="center" wrapText="1"/>
    </xf>
    <xf numFmtId="3" fontId="33" fillId="2" borderId="11" xfId="0" applyNumberFormat="1" applyFont="1" applyFill="1" applyBorder="1" applyAlignment="1">
      <alignment wrapText="1"/>
    </xf>
    <xf numFmtId="3" fontId="34" fillId="2" borderId="11" xfId="0" applyNumberFormat="1" applyFont="1" applyFill="1" applyBorder="1" applyAlignment="1">
      <alignment horizontal="center" vertical="center" wrapText="1"/>
    </xf>
    <xf numFmtId="3" fontId="34" fillId="2" borderId="11" xfId="0" applyNumberFormat="1" applyFont="1" applyFill="1" applyBorder="1" applyAlignment="1">
      <alignment vertical="center" wrapText="1"/>
    </xf>
    <xf numFmtId="3" fontId="28" fillId="2" borderId="13" xfId="0" applyNumberFormat="1" applyFont="1" applyFill="1" applyBorder="1" applyAlignment="1">
      <alignment horizontal="center" vertical="center" wrapText="1"/>
    </xf>
    <xf numFmtId="3" fontId="28" fillId="2" borderId="13" xfId="0" applyNumberFormat="1" applyFont="1" applyFill="1" applyBorder="1" applyAlignment="1">
      <alignment vertical="center" wrapText="1"/>
    </xf>
    <xf numFmtId="3" fontId="27" fillId="2" borderId="13" xfId="0" applyNumberFormat="1" applyFont="1" applyFill="1" applyBorder="1" applyAlignment="1">
      <alignment vertical="center" wrapText="1"/>
    </xf>
    <xf numFmtId="3" fontId="46" fillId="2" borderId="11" xfId="0" applyNumberFormat="1" applyFont="1" applyFill="1" applyBorder="1" applyAlignment="1">
      <alignment vertical="center" wrapText="1"/>
    </xf>
    <xf numFmtId="3" fontId="28" fillId="2" borderId="14" xfId="0" applyNumberFormat="1" applyFont="1" applyFill="1" applyBorder="1" applyAlignment="1">
      <alignment horizontal="center" vertical="center" wrapText="1"/>
    </xf>
    <xf numFmtId="3" fontId="28" fillId="2" borderId="14" xfId="0" applyNumberFormat="1" applyFont="1" applyFill="1" applyBorder="1" applyAlignment="1">
      <alignment vertical="center" wrapText="1"/>
    </xf>
    <xf numFmtId="3" fontId="27" fillId="2" borderId="14" xfId="0" applyNumberFormat="1" applyFont="1" applyFill="1" applyBorder="1" applyAlignment="1">
      <alignment vertical="center" wrapText="1"/>
    </xf>
    <xf numFmtId="3" fontId="46" fillId="2" borderId="14" xfId="0" applyNumberFormat="1" applyFont="1" applyFill="1" applyBorder="1" applyAlignment="1">
      <alignment vertical="center" wrapText="1"/>
    </xf>
    <xf numFmtId="0" fontId="55" fillId="2" borderId="11" xfId="0" applyFont="1" applyFill="1" applyBorder="1" applyAlignment="1">
      <alignment horizontal="center" vertical="center" wrapText="1"/>
    </xf>
    <xf numFmtId="0" fontId="55" fillId="2" borderId="14" xfId="0" applyFont="1" applyFill="1" applyBorder="1" applyAlignment="1">
      <alignment horizontal="left" vertical="center" wrapText="1"/>
    </xf>
    <xf numFmtId="3" fontId="55" fillId="2" borderId="14" xfId="0" applyNumberFormat="1" applyFont="1" applyFill="1" applyBorder="1" applyAlignment="1">
      <alignment horizontal="right" vertical="center" wrapText="1"/>
    </xf>
    <xf numFmtId="0" fontId="55" fillId="2" borderId="0" xfId="0" applyFont="1" applyFill="1" applyAlignment="1">
      <alignment vertical="center" wrapText="1"/>
    </xf>
    <xf numFmtId="0" fontId="53" fillId="2" borderId="11" xfId="7" applyFont="1" applyFill="1" applyBorder="1" applyAlignment="1">
      <alignment horizontal="center" vertical="center" wrapText="1"/>
    </xf>
    <xf numFmtId="0" fontId="53" fillId="2" borderId="11" xfId="7" applyFont="1" applyFill="1" applyBorder="1" applyAlignment="1">
      <alignment horizontal="left" vertical="center" wrapText="1"/>
    </xf>
    <xf numFmtId="3" fontId="47" fillId="2" borderId="11" xfId="7" applyNumberFormat="1" applyFont="1" applyFill="1" applyBorder="1" applyAlignment="1">
      <alignment horizontal="right" vertical="center" wrapText="1"/>
    </xf>
    <xf numFmtId="3" fontId="53" fillId="2" borderId="11" xfId="7" applyNumberFormat="1" applyFont="1" applyFill="1" applyBorder="1" applyAlignment="1">
      <alignment vertical="center" wrapText="1"/>
    </xf>
    <xf numFmtId="3" fontId="53" fillId="2" borderId="11" xfId="0" applyNumberFormat="1" applyFont="1" applyFill="1" applyBorder="1" applyAlignment="1">
      <alignment vertical="center" wrapText="1"/>
    </xf>
    <xf numFmtId="0" fontId="53" fillId="2" borderId="0" xfId="0" applyFont="1" applyFill="1" applyAlignment="1">
      <alignment vertical="center" wrapText="1"/>
    </xf>
    <xf numFmtId="0" fontId="14" fillId="0" borderId="11" xfId="7" applyFont="1" applyFill="1" applyBorder="1" applyAlignment="1">
      <alignment horizontal="center" vertical="center" wrapText="1"/>
    </xf>
    <xf numFmtId="0" fontId="14" fillId="0" borderId="11" xfId="7" applyFont="1" applyFill="1" applyBorder="1" applyAlignment="1">
      <alignment horizontal="left" vertical="center" wrapText="1"/>
    </xf>
    <xf numFmtId="3" fontId="11" fillId="0" borderId="11" xfId="7" applyNumberFormat="1" applyFont="1" applyFill="1" applyBorder="1" applyAlignment="1">
      <alignment horizontal="right" vertical="center" wrapText="1"/>
    </xf>
    <xf numFmtId="3" fontId="14" fillId="0" borderId="11" xfId="7" applyNumberFormat="1" applyFont="1" applyFill="1" applyBorder="1" applyAlignment="1">
      <alignment horizontal="right" vertical="center" wrapText="1"/>
    </xf>
    <xf numFmtId="3" fontId="76" fillId="0" borderId="0" xfId="0" applyNumberFormat="1" applyFont="1" applyFill="1" applyAlignment="1">
      <alignment vertical="center" wrapText="1"/>
    </xf>
    <xf numFmtId="0" fontId="76" fillId="0" borderId="0" xfId="0" applyFont="1" applyFill="1" applyAlignment="1">
      <alignment vertical="center" wrapText="1"/>
    </xf>
    <xf numFmtId="0" fontId="17" fillId="0" borderId="11" xfId="7" applyFont="1" applyFill="1" applyBorder="1" applyAlignment="1">
      <alignment horizontal="center" vertical="center" wrapText="1"/>
    </xf>
    <xf numFmtId="0" fontId="17" fillId="0" borderId="11" xfId="7" applyFont="1" applyFill="1" applyBorder="1" applyAlignment="1">
      <alignment horizontal="left" vertical="center" wrapText="1"/>
    </xf>
    <xf numFmtId="3" fontId="77" fillId="0" borderId="11" xfId="7" applyNumberFormat="1" applyFont="1" applyFill="1" applyBorder="1" applyAlignment="1">
      <alignment horizontal="right" vertical="center" wrapText="1"/>
    </xf>
    <xf numFmtId="3" fontId="17" fillId="0" borderId="11" xfId="7" applyNumberFormat="1" applyFont="1" applyFill="1" applyBorder="1" applyAlignment="1">
      <alignment horizontal="right" vertical="center" wrapText="1"/>
    </xf>
    <xf numFmtId="3" fontId="17" fillId="0" borderId="11" xfId="7" applyNumberFormat="1" applyFont="1" applyFill="1" applyBorder="1" applyAlignment="1">
      <alignment vertical="center" wrapText="1"/>
    </xf>
    <xf numFmtId="3" fontId="17" fillId="0" borderId="11" xfId="0" applyNumberFormat="1" applyFont="1" applyFill="1" applyBorder="1" applyAlignment="1">
      <alignment vertical="center" wrapText="1"/>
    </xf>
    <xf numFmtId="166" fontId="17" fillId="0" borderId="11" xfId="6" applyNumberFormat="1" applyFont="1" applyFill="1" applyBorder="1" applyAlignment="1">
      <alignment vertical="center" wrapText="1"/>
    </xf>
    <xf numFmtId="0" fontId="17" fillId="0" borderId="0" xfId="0" applyFont="1" applyFill="1" applyAlignment="1">
      <alignment vertical="center" wrapText="1"/>
    </xf>
    <xf numFmtId="3" fontId="47" fillId="0" borderId="13" xfId="7" applyNumberFormat="1" applyFont="1" applyFill="1" applyBorder="1" applyAlignment="1">
      <alignment horizontal="right" vertical="center" wrapText="1"/>
    </xf>
    <xf numFmtId="0" fontId="2"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justify" vertical="center" wrapText="1"/>
    </xf>
    <xf numFmtId="0" fontId="2" fillId="0" borderId="9" xfId="0" applyFont="1" applyBorder="1" applyAlignment="1">
      <alignment horizontal="justify" vertical="center" wrapText="1"/>
    </xf>
    <xf numFmtId="0" fontId="49" fillId="0" borderId="9" xfId="5" applyFont="1" applyFill="1" applyBorder="1" applyAlignment="1">
      <alignment horizontal="justify" vertical="center" wrapText="1"/>
    </xf>
    <xf numFmtId="0" fontId="8" fillId="2" borderId="0" xfId="0" applyFont="1" applyFill="1" applyAlignment="1">
      <alignment vertical="center" wrapText="1"/>
    </xf>
    <xf numFmtId="0" fontId="8" fillId="0" borderId="0" xfId="0" applyFont="1" applyAlignment="1">
      <alignment vertical="center" wrapText="1"/>
    </xf>
    <xf numFmtId="164" fontId="6" fillId="0" borderId="0" xfId="2" applyNumberFormat="1" applyFont="1" applyFill="1" applyAlignment="1">
      <alignment horizontal="center" vertical="center" wrapText="1"/>
    </xf>
    <xf numFmtId="0" fontId="7" fillId="0" borderId="0" xfId="2" applyFont="1" applyFill="1" applyAlignment="1">
      <alignment horizontal="center"/>
    </xf>
    <xf numFmtId="0" fontId="8" fillId="0" borderId="0" xfId="2" applyFont="1" applyFill="1" applyAlignment="1">
      <alignment horizontal="center"/>
    </xf>
    <xf numFmtId="0" fontId="11" fillId="0" borderId="0" xfId="2" applyFont="1" applyFill="1" applyAlignment="1">
      <alignment horizontal="center"/>
    </xf>
    <xf numFmtId="0" fontId="2" fillId="0" borderId="0" xfId="2" applyFont="1" applyFill="1" applyAlignment="1">
      <alignment horizontal="center"/>
    </xf>
    <xf numFmtId="164" fontId="10" fillId="0" borderId="1" xfId="2" applyNumberFormat="1" applyFont="1" applyFill="1" applyBorder="1" applyAlignment="1">
      <alignment horizontal="center"/>
    </xf>
    <xf numFmtId="0" fontId="11" fillId="0" borderId="2" xfId="2" applyFont="1" applyFill="1" applyBorder="1" applyAlignment="1">
      <alignment horizontal="center" vertical="center" wrapText="1"/>
    </xf>
    <xf numFmtId="0" fontId="5" fillId="0" borderId="8" xfId="2" applyFont="1" applyBorder="1" applyAlignment="1">
      <alignment horizontal="center" vertical="center" wrapText="1"/>
    </xf>
    <xf numFmtId="0" fontId="11" fillId="0" borderId="3" xfId="2" applyFont="1" applyFill="1" applyBorder="1" applyAlignment="1">
      <alignment horizontal="center" vertical="center" wrapText="1"/>
    </xf>
    <xf numFmtId="0" fontId="12" fillId="0" borderId="4" xfId="2" applyFont="1" applyBorder="1"/>
    <xf numFmtId="0" fontId="12" fillId="0" borderId="8" xfId="2" applyFont="1" applyBorder="1" applyAlignment="1">
      <alignment horizontal="center" vertical="center" wrapText="1"/>
    </xf>
    <xf numFmtId="0" fontId="11" fillId="0" borderId="5" xfId="2" applyFont="1" applyFill="1" applyBorder="1" applyAlignment="1">
      <alignment horizontal="center" vertical="center" wrapText="1"/>
    </xf>
    <xf numFmtId="0" fontId="11" fillId="0" borderId="6" xfId="2" applyFont="1" applyFill="1" applyBorder="1" applyAlignment="1">
      <alignment horizontal="center" vertical="center" wrapText="1"/>
    </xf>
    <xf numFmtId="164" fontId="11" fillId="0" borderId="3" xfId="2" applyNumberFormat="1" applyFont="1" applyFill="1" applyBorder="1" applyAlignment="1">
      <alignment horizontal="center" vertical="center" wrapText="1"/>
    </xf>
    <xf numFmtId="164" fontId="11" fillId="0" borderId="7" xfId="2" applyNumberFormat="1" applyFont="1" applyFill="1" applyBorder="1" applyAlignment="1">
      <alignment horizontal="center" vertical="center" wrapText="1"/>
    </xf>
    <xf numFmtId="164" fontId="11" fillId="0" borderId="4" xfId="2" applyNumberFormat="1"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0" xfId="0" applyFont="1" applyFill="1" applyAlignment="1">
      <alignment horizontal="center"/>
    </xf>
    <xf numFmtId="43" fontId="35" fillId="0" borderId="0" xfId="6" applyFont="1" applyFill="1" applyAlignment="1">
      <alignment horizontal="center"/>
    </xf>
    <xf numFmtId="0" fontId="35" fillId="0" borderId="0" xfId="0" applyFont="1" applyFill="1" applyAlignment="1">
      <alignment horizontal="center" vertical="center" wrapText="1"/>
    </xf>
    <xf numFmtId="0" fontId="26" fillId="0" borderId="0" xfId="0" applyFont="1" applyFill="1" applyAlignment="1">
      <alignment horizontal="center"/>
    </xf>
    <xf numFmtId="0" fontId="68" fillId="0" borderId="0" xfId="0" applyFont="1" applyFill="1" applyAlignment="1">
      <alignment horizontal="center" vertical="center" wrapText="1"/>
    </xf>
    <xf numFmtId="0" fontId="8" fillId="0" borderId="0" xfId="0" applyFont="1" applyFill="1" applyAlignment="1">
      <alignment horizontal="center" vertical="center" wrapText="1"/>
    </xf>
    <xf numFmtId="0" fontId="68" fillId="0" borderId="10" xfId="0" applyFont="1" applyFill="1" applyBorder="1" applyAlignment="1">
      <alignment horizontal="center" vertical="center"/>
    </xf>
    <xf numFmtId="0" fontId="68" fillId="0" borderId="14"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14" xfId="0" applyFont="1" applyFill="1" applyBorder="1" applyAlignment="1">
      <alignment horizontal="center" vertical="center" wrapText="1"/>
    </xf>
    <xf numFmtId="0" fontId="68" fillId="0" borderId="0" xfId="14" applyFont="1" applyAlignment="1">
      <alignment horizontal="right" vertical="center"/>
    </xf>
    <xf numFmtId="0" fontId="7" fillId="0" borderId="0" xfId="14" applyFont="1" applyAlignment="1">
      <alignment horizontal="center" vertical="center" wrapText="1"/>
    </xf>
    <xf numFmtId="0" fontId="7" fillId="0" borderId="0" xfId="14" applyFont="1" applyAlignment="1">
      <alignment horizontal="center" vertical="center"/>
    </xf>
    <xf numFmtId="0" fontId="8" fillId="0" borderId="0" xfId="14" applyFont="1" applyAlignment="1">
      <alignment horizontal="center" vertical="center" wrapText="1"/>
    </xf>
    <xf numFmtId="0" fontId="27" fillId="2" borderId="9" xfId="0" applyFont="1" applyFill="1" applyBorder="1" applyAlignment="1">
      <alignment horizontal="center" vertical="center" wrapText="1"/>
    </xf>
    <xf numFmtId="0" fontId="31" fillId="2" borderId="0" xfId="0" applyFont="1" applyFill="1" applyAlignment="1">
      <alignment horizontal="center" vertical="center" wrapText="1"/>
    </xf>
    <xf numFmtId="0" fontId="27" fillId="2" borderId="0" xfId="0" applyFont="1" applyFill="1" applyAlignment="1">
      <alignment horizontal="center" vertical="center" wrapText="1"/>
    </xf>
    <xf numFmtId="0" fontId="40" fillId="2" borderId="0" xfId="0" applyFont="1" applyFill="1" applyBorder="1" applyAlignment="1">
      <alignment horizontal="center"/>
    </xf>
    <xf numFmtId="0" fontId="30" fillId="2" borderId="1" xfId="0" applyFont="1" applyFill="1" applyBorder="1" applyAlignment="1">
      <alignment horizontal="center"/>
    </xf>
    <xf numFmtId="0" fontId="42" fillId="2" borderId="9" xfId="0" applyFont="1" applyFill="1" applyBorder="1" applyAlignment="1">
      <alignment horizontal="center" vertical="center" wrapText="1"/>
    </xf>
    <xf numFmtId="0" fontId="27" fillId="2" borderId="9" xfId="0" applyNumberFormat="1" applyFont="1" applyFill="1" applyBorder="1" applyAlignment="1">
      <alignment horizontal="center" vertical="center" wrapText="1"/>
    </xf>
    <xf numFmtId="167" fontId="54" fillId="0" borderId="9" xfId="0" applyNumberFormat="1" applyFont="1" applyBorder="1" applyAlignment="1">
      <alignment horizontal="center" vertical="center" wrapText="1"/>
    </xf>
    <xf numFmtId="0" fontId="54" fillId="0" borderId="9" xfId="7" applyFont="1" applyFill="1" applyBorder="1" applyAlignment="1">
      <alignment horizontal="center" vertical="center" wrapText="1"/>
    </xf>
    <xf numFmtId="0" fontId="40" fillId="0" borderId="0" xfId="0" applyFont="1" applyFill="1" applyAlignment="1">
      <alignment horizontal="center"/>
    </xf>
    <xf numFmtId="0" fontId="48" fillId="0" borderId="0" xfId="0" applyFont="1" applyFill="1" applyBorder="1" applyAlignment="1">
      <alignment horizontal="center"/>
    </xf>
    <xf numFmtId="0" fontId="51" fillId="0" borderId="0" xfId="7" applyFont="1" applyFill="1" applyBorder="1" applyAlignment="1">
      <alignment horizontal="center"/>
    </xf>
    <xf numFmtId="0" fontId="52" fillId="0" borderId="1" xfId="7" applyFont="1" applyFill="1" applyBorder="1" applyAlignment="1">
      <alignment horizontal="right"/>
    </xf>
    <xf numFmtId="0" fontId="49" fillId="0" borderId="1" xfId="0" applyFont="1" applyBorder="1" applyAlignment="1">
      <alignment horizontal="center"/>
    </xf>
    <xf numFmtId="0" fontId="49" fillId="0" borderId="0" xfId="0" applyFont="1" applyBorder="1" applyAlignment="1">
      <alignment horizontal="center"/>
    </xf>
    <xf numFmtId="0" fontId="54" fillId="0" borderId="9" xfId="0" applyFont="1" applyBorder="1" applyAlignment="1">
      <alignment horizontal="center" vertical="center" wrapText="1"/>
    </xf>
    <xf numFmtId="167" fontId="54" fillId="0" borderId="9" xfId="0" applyNumberFormat="1" applyFont="1" applyBorder="1" applyAlignment="1">
      <alignment horizontal="center" vertical="center"/>
    </xf>
    <xf numFmtId="0" fontId="47" fillId="0" borderId="9" xfId="7" applyFont="1" applyFill="1" applyBorder="1" applyAlignment="1">
      <alignment horizontal="center" vertical="center" wrapText="1"/>
    </xf>
    <xf numFmtId="0" fontId="47" fillId="0" borderId="0" xfId="0" applyFont="1" applyFill="1" applyAlignment="1">
      <alignment horizontal="center"/>
    </xf>
    <xf numFmtId="0" fontId="7" fillId="0" borderId="0" xfId="7" applyFont="1" applyFill="1" applyBorder="1" applyAlignment="1">
      <alignment horizontal="center" vertical="center" wrapText="1"/>
    </xf>
    <xf numFmtId="0" fontId="58" fillId="0" borderId="0" xfId="7" applyFont="1" applyFill="1" applyBorder="1" applyAlignment="1">
      <alignment horizontal="center" vertical="center" wrapText="1"/>
    </xf>
    <xf numFmtId="0" fontId="58" fillId="0" borderId="0" xfId="7" applyFont="1" applyFill="1" applyBorder="1" applyAlignment="1">
      <alignment horizontal="center"/>
    </xf>
    <xf numFmtId="0" fontId="53" fillId="0"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0" fontId="64" fillId="0" borderId="9" xfId="0" applyFont="1" applyBorder="1" applyAlignment="1">
      <alignment vertical="center" wrapText="1"/>
    </xf>
    <xf numFmtId="0" fontId="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2" fillId="0" borderId="9" xfId="0" applyFont="1" applyBorder="1" applyAlignment="1">
      <alignment horizontal="center" vertical="center" wrapText="1"/>
    </xf>
    <xf numFmtId="0" fontId="63" fillId="0" borderId="9" xfId="0" applyFont="1" applyBorder="1" applyAlignment="1">
      <alignment vertical="center"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9" xfId="0" applyFont="1" applyBorder="1" applyAlignment="1">
      <alignment horizontal="justify" vertical="center" wrapText="1"/>
    </xf>
    <xf numFmtId="0" fontId="0" fillId="0" borderId="9" xfId="0" applyBorder="1" applyAlignment="1">
      <alignment vertical="center" wrapText="1"/>
    </xf>
    <xf numFmtId="0" fontId="35" fillId="0" borderId="9" xfId="0" applyFont="1" applyBorder="1" applyAlignment="1">
      <alignment horizontal="center" vertical="center" wrapText="1"/>
    </xf>
    <xf numFmtId="0" fontId="10" fillId="0" borderId="0" xfId="0" applyFont="1" applyBorder="1" applyAlignment="1">
      <alignment horizontal="center"/>
    </xf>
    <xf numFmtId="0" fontId="69" fillId="0" borderId="2" xfId="0" applyFont="1" applyBorder="1" applyAlignment="1">
      <alignment horizontal="center" vertical="center" wrapText="1"/>
    </xf>
    <xf numFmtId="0" fontId="69" fillId="0" borderId="12" xfId="0" applyFont="1" applyBorder="1" applyAlignment="1">
      <alignment horizontal="center" vertical="center" wrapText="1"/>
    </xf>
    <xf numFmtId="168" fontId="69" fillId="0" borderId="2" xfId="11" applyNumberFormat="1" applyFont="1" applyFill="1" applyBorder="1" applyAlignment="1">
      <alignment horizontal="center" vertical="center" wrapText="1"/>
    </xf>
    <xf numFmtId="168" fontId="69" fillId="0" borderId="12" xfId="11" applyNumberFormat="1" applyFont="1" applyFill="1" applyBorder="1" applyAlignment="1">
      <alignment horizontal="center" vertical="center" wrapText="1"/>
    </xf>
    <xf numFmtId="0" fontId="27" fillId="0" borderId="0" xfId="12" applyFont="1" applyFill="1" applyBorder="1" applyAlignment="1">
      <alignment horizontal="center" vertical="center" wrapText="1"/>
    </xf>
    <xf numFmtId="0" fontId="30" fillId="0" borderId="0" xfId="12" applyFont="1" applyFill="1" applyBorder="1" applyAlignment="1">
      <alignment horizontal="center" vertical="center" wrapText="1"/>
    </xf>
  </cellXfs>
  <cellStyles count="15">
    <cellStyle name="Comma" xfId="6" builtinId="3"/>
    <cellStyle name="Normal" xfId="0" builtinId="0"/>
    <cellStyle name="Normal 2" xfId="2" xr:uid="{00000000-0005-0000-0000-000002000000}"/>
    <cellStyle name="Normal 2 2" xfId="5" xr:uid="{00000000-0005-0000-0000-000003000000}"/>
    <cellStyle name="Normal 29" xfId="12" xr:uid="{00000000-0005-0000-0000-000004000000}"/>
    <cellStyle name="Normal 373" xfId="14" xr:uid="{00000000-0005-0000-0000-000005000000}"/>
    <cellStyle name="Normal 4" xfId="4" xr:uid="{00000000-0005-0000-0000-000006000000}"/>
    <cellStyle name="Normal 5" xfId="13" xr:uid="{00000000-0005-0000-0000-000007000000}"/>
    <cellStyle name="Normal_Biểu 3B" xfId="7" xr:uid="{00000000-0005-0000-0000-000008000000}"/>
    <cellStyle name="Normal_Bo sung co muc tieu tu NSTW cho NSDP nam 2013 (Chi TX)" xfId="11" xr:uid="{00000000-0005-0000-0000-000009000000}"/>
    <cellStyle name="Normal_H040825- Can doi NSDP 2005_160502- pan1 Du toan tle phan tram p.chia va so b.sung c.doi (NQ)" xfId="10" xr:uid="{00000000-0005-0000-0000-00000A000000}"/>
    <cellStyle name="Normal_In brief" xfId="8" xr:uid="{00000000-0005-0000-0000-00000B000000}"/>
    <cellStyle name="Normal_Mau giao thu (Bo)" xfId="3" xr:uid="{00000000-0005-0000-0000-00000C000000}"/>
    <cellStyle name="Normal_Sheet1" xfId="9" xr:uid="{00000000-0005-0000-0000-00000D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GAN%20SACH/DU%20TOAN/2023/2023%20&#272;P/ke%20hoach%20%20tra%20goc%202023%20(14.1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GAN%20SACH/DU%20TOAN/2023/2023%20&#272;P/DU%20TOAN%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8">
          <cell r="E8">
            <v>2861004960</v>
          </cell>
          <cell r="G8">
            <v>1564082010</v>
          </cell>
        </row>
        <row r="11">
          <cell r="E11">
            <v>11151699768</v>
          </cell>
        </row>
        <row r="14">
          <cell r="E14">
            <v>1274541900</v>
          </cell>
          <cell r="G14">
            <v>338448594</v>
          </cell>
        </row>
        <row r="17">
          <cell r="E17">
            <v>2763046638</v>
          </cell>
          <cell r="G17">
            <v>282708000</v>
          </cell>
        </row>
        <row r="20">
          <cell r="E20">
            <v>5713057500</v>
          </cell>
          <cell r="G20">
            <v>370017654</v>
          </cell>
        </row>
        <row r="23">
          <cell r="E23">
            <v>35338500000</v>
          </cell>
        </row>
        <row r="26">
          <cell r="G26">
            <v>242657700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ước 2022"/>
      <sheetName val="2023-01"/>
      <sheetName val="2023-02"/>
      <sheetName val="2.2"/>
      <sheetName val="2.1"/>
      <sheetName val="2023-03"/>
      <sheetName val="3.1"/>
      <sheetName val="3.2"/>
      <sheetName val="3.3"/>
      <sheetName val="2023-4a"/>
      <sheetName val="2023-4a1"/>
      <sheetName val="2023-4b"/>
      <sheetName val="4B1ASXH"/>
      <sheetName val="4B2CHI TX"/>
      <sheetName val="thuế"/>
      <sheetName val="thăm hỏi"/>
      <sheetName val="vay 3 năm"/>
      <sheetName val="đất ss"/>
      <sheetName val="đất"/>
      <sheetName val="3 năm 2023-2025"/>
      <sheetName val="TWBSCMT"/>
      <sheetName val="thuê đất"/>
      <sheetName val="ATGT"/>
      <sheetName val="thu cấp quyền"/>
      <sheetName val="Sheet1"/>
      <sheetName val="HS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V19">
            <v>190000</v>
          </cell>
        </row>
        <row r="20">
          <cell r="V20">
            <v>73000</v>
          </cell>
        </row>
        <row r="21">
          <cell r="V21">
            <v>370000</v>
          </cell>
        </row>
        <row r="22">
          <cell r="V22">
            <v>498000</v>
          </cell>
        </row>
        <row r="25">
          <cell r="V25">
            <v>138000</v>
          </cell>
        </row>
        <row r="27">
          <cell r="V27">
            <v>0</v>
          </cell>
        </row>
        <row r="28">
          <cell r="V28">
            <v>3000</v>
          </cell>
        </row>
        <row r="29">
          <cell r="V29">
            <v>211000</v>
          </cell>
        </row>
        <row r="33">
          <cell r="V33">
            <v>0</v>
          </cell>
        </row>
        <row r="34">
          <cell r="V34">
            <v>4000</v>
          </cell>
        </row>
        <row r="35">
          <cell r="V35">
            <v>191000</v>
          </cell>
        </row>
        <row r="36">
          <cell r="V36">
            <v>37500</v>
          </cell>
        </row>
        <row r="37">
          <cell r="V37">
            <v>28000</v>
          </cell>
        </row>
        <row r="40">
          <cell r="V40">
            <v>110000</v>
          </cell>
        </row>
        <row r="41">
          <cell r="V41">
            <v>18000</v>
          </cell>
        </row>
        <row r="42">
          <cell r="V42">
            <v>0</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workbookViewId="0">
      <pane xSplit="2" ySplit="5" topLeftCell="C63" activePane="bottomRight" state="frozen"/>
      <selection pane="topRight" activeCell="C1" sqref="C1"/>
      <selection pane="bottomLeft" activeCell="A9" sqref="A9"/>
      <selection pane="bottomRight" activeCell="F80" sqref="F80:H81"/>
    </sheetView>
  </sheetViews>
  <sheetFormatPr defaultColWidth="9.109375" defaultRowHeight="13.2"/>
  <cols>
    <col min="1" max="1" width="6.6640625" style="5" customWidth="1"/>
    <col min="2" max="2" width="24.44140625" style="3" customWidth="1"/>
    <col min="3" max="7" width="9.88671875" style="3" customWidth="1"/>
    <col min="8" max="10" width="9.109375" style="4"/>
    <col min="11" max="16384" width="9.109375" style="3"/>
  </cols>
  <sheetData>
    <row r="1" spans="1:10" ht="17.399999999999999">
      <c r="A1" s="1" t="s">
        <v>0</v>
      </c>
      <c r="B1" s="2"/>
    </row>
    <row r="2" spans="1:10" ht="15.75" customHeight="1">
      <c r="H2" s="433" t="s">
        <v>1</v>
      </c>
      <c r="I2" s="433"/>
      <c r="J2" s="433"/>
    </row>
    <row r="3" spans="1:10" ht="17.399999999999999">
      <c r="A3" s="434" t="s">
        <v>2</v>
      </c>
      <c r="B3" s="434"/>
      <c r="C3" s="434"/>
      <c r="D3" s="434"/>
      <c r="E3" s="434"/>
      <c r="F3" s="434"/>
      <c r="G3" s="434"/>
      <c r="H3" s="434"/>
      <c r="I3" s="434"/>
      <c r="J3" s="434"/>
    </row>
    <row r="4" spans="1:10" s="278" customFormat="1" ht="15.6" hidden="1">
      <c r="A4" s="435" t="s">
        <v>744</v>
      </c>
      <c r="B4" s="435"/>
      <c r="C4" s="435"/>
      <c r="D4" s="435"/>
      <c r="E4" s="435"/>
      <c r="F4" s="435"/>
      <c r="G4" s="435"/>
      <c r="H4" s="435"/>
      <c r="I4" s="435"/>
      <c r="J4" s="435"/>
    </row>
    <row r="5" spans="1:10" ht="12.75" customHeight="1">
      <c r="A5" s="435" t="s">
        <v>800</v>
      </c>
      <c r="B5" s="435"/>
      <c r="C5" s="435"/>
      <c r="D5" s="435"/>
      <c r="E5" s="435"/>
      <c r="F5" s="435"/>
      <c r="G5" s="435"/>
      <c r="H5" s="435"/>
      <c r="I5" s="435"/>
      <c r="J5" s="435"/>
    </row>
    <row r="6" spans="1:10" ht="16.8">
      <c r="A6" s="6"/>
      <c r="B6" s="6"/>
      <c r="C6" s="6"/>
      <c r="D6" s="6"/>
      <c r="E6" s="6"/>
      <c r="F6" s="6"/>
      <c r="G6" s="6"/>
      <c r="H6" s="438" t="s">
        <v>3</v>
      </c>
      <c r="I6" s="438"/>
      <c r="J6" s="438"/>
    </row>
    <row r="7" spans="1:10">
      <c r="A7" s="439" t="s">
        <v>4</v>
      </c>
      <c r="B7" s="439" t="s">
        <v>5</v>
      </c>
      <c r="C7" s="441" t="s">
        <v>6</v>
      </c>
      <c r="D7" s="442"/>
      <c r="E7" s="439" t="s">
        <v>7</v>
      </c>
      <c r="F7" s="444" t="s">
        <v>8</v>
      </c>
      <c r="G7" s="445"/>
      <c r="H7" s="446" t="s">
        <v>9</v>
      </c>
      <c r="I7" s="447"/>
      <c r="J7" s="448"/>
    </row>
    <row r="8" spans="1:10" ht="26.4">
      <c r="A8" s="440"/>
      <c r="B8" s="440"/>
      <c r="C8" s="7" t="s">
        <v>10</v>
      </c>
      <c r="D8" s="7" t="s">
        <v>11</v>
      </c>
      <c r="E8" s="443"/>
      <c r="F8" s="8" t="s">
        <v>10</v>
      </c>
      <c r="G8" s="8" t="s">
        <v>11</v>
      </c>
      <c r="H8" s="9" t="s">
        <v>12</v>
      </c>
      <c r="I8" s="9" t="s">
        <v>13</v>
      </c>
      <c r="J8" s="9" t="s">
        <v>14</v>
      </c>
    </row>
    <row r="9" spans="1:10" s="279" customFormat="1">
      <c r="A9" s="10" t="s">
        <v>15</v>
      </c>
      <c r="B9" s="10" t="s">
        <v>16</v>
      </c>
      <c r="C9" s="10"/>
      <c r="D9" s="10"/>
      <c r="E9" s="10"/>
      <c r="F9" s="10"/>
      <c r="G9" s="10"/>
      <c r="H9" s="11"/>
      <c r="I9" s="11"/>
      <c r="J9" s="11"/>
    </row>
    <row r="10" spans="1:10" s="280" customFormat="1">
      <c r="A10" s="12"/>
      <c r="B10" s="13" t="s">
        <v>17</v>
      </c>
      <c r="C10" s="14">
        <v>13770957</v>
      </c>
      <c r="D10" s="14">
        <v>14768957</v>
      </c>
      <c r="E10" s="14">
        <v>17144121</v>
      </c>
      <c r="F10" s="14">
        <v>13871379</v>
      </c>
      <c r="G10" s="14">
        <v>15144379</v>
      </c>
      <c r="H10" s="15">
        <v>1.0254196691073039</v>
      </c>
      <c r="I10" s="16">
        <v>0.88335698283977349</v>
      </c>
      <c r="J10" s="15">
        <v>1.0917716976805263</v>
      </c>
    </row>
    <row r="11" spans="1:10" s="280" customFormat="1" ht="27.6">
      <c r="A11" s="12"/>
      <c r="B11" s="17" t="s">
        <v>18</v>
      </c>
      <c r="C11" s="18">
        <v>13254857</v>
      </c>
      <c r="D11" s="18">
        <v>14034357</v>
      </c>
      <c r="E11" s="18">
        <v>16619821</v>
      </c>
      <c r="F11" s="18">
        <v>13316579</v>
      </c>
      <c r="G11" s="18">
        <v>14354579</v>
      </c>
      <c r="H11" s="15">
        <v>1.022817005438867</v>
      </c>
      <c r="I11" s="15">
        <v>0.86370238283553114</v>
      </c>
      <c r="J11" s="15">
        <v>1.077947947442057</v>
      </c>
    </row>
    <row r="12" spans="1:10" s="280" customFormat="1">
      <c r="A12" s="12" t="s">
        <v>19</v>
      </c>
      <c r="B12" s="19" t="s">
        <v>20</v>
      </c>
      <c r="C12" s="14">
        <v>5002000</v>
      </c>
      <c r="D12" s="14">
        <v>6000000</v>
      </c>
      <c r="E12" s="14">
        <v>8066700</v>
      </c>
      <c r="F12" s="14">
        <v>6152000</v>
      </c>
      <c r="G12" s="14">
        <v>7000000</v>
      </c>
      <c r="H12" s="15">
        <v>1.1666666666666667</v>
      </c>
      <c r="I12" s="15">
        <v>0.86776500923549904</v>
      </c>
      <c r="J12" s="15">
        <v>1.1378413524057218</v>
      </c>
    </row>
    <row r="13" spans="1:10" s="280" customFormat="1">
      <c r="A13" s="12">
        <v>1</v>
      </c>
      <c r="B13" s="13" t="s">
        <v>21</v>
      </c>
      <c r="C13" s="14">
        <v>4782000</v>
      </c>
      <c r="D13" s="14">
        <v>5600000</v>
      </c>
      <c r="E13" s="14">
        <v>7805700</v>
      </c>
      <c r="F13" s="14">
        <v>5887000</v>
      </c>
      <c r="G13" s="14">
        <v>6500000</v>
      </c>
      <c r="H13" s="15">
        <v>1.1607142857142858</v>
      </c>
      <c r="I13" s="15">
        <v>0.83272480366911361</v>
      </c>
      <c r="J13" s="15">
        <v>1.1041277390861219</v>
      </c>
    </row>
    <row r="14" spans="1:10" s="281" customFormat="1">
      <c r="A14" s="20" t="s">
        <v>22</v>
      </c>
      <c r="B14" s="21" t="s">
        <v>23</v>
      </c>
      <c r="C14" s="22">
        <v>155000</v>
      </c>
      <c r="D14" s="22">
        <v>155000</v>
      </c>
      <c r="E14" s="22">
        <v>180000</v>
      </c>
      <c r="F14" s="22">
        <v>180000</v>
      </c>
      <c r="G14" s="22">
        <v>180000</v>
      </c>
      <c r="H14" s="23">
        <v>1.1612903225806452</v>
      </c>
      <c r="I14" s="23">
        <v>1</v>
      </c>
      <c r="J14" s="23">
        <v>1</v>
      </c>
    </row>
    <row r="15" spans="1:10" s="281" customFormat="1">
      <c r="A15" s="20" t="s">
        <v>24</v>
      </c>
      <c r="B15" s="21" t="s">
        <v>25</v>
      </c>
      <c r="C15" s="22">
        <v>73000</v>
      </c>
      <c r="D15" s="22">
        <v>73000</v>
      </c>
      <c r="E15" s="22">
        <v>75000</v>
      </c>
      <c r="F15" s="22">
        <v>79000</v>
      </c>
      <c r="G15" s="22">
        <v>79000</v>
      </c>
      <c r="H15" s="23">
        <v>1.0821917808219179</v>
      </c>
      <c r="I15" s="23">
        <v>1.0533333333333332</v>
      </c>
      <c r="J15" s="23">
        <v>1</v>
      </c>
    </row>
    <row r="16" spans="1:10" s="281" customFormat="1">
      <c r="A16" s="20" t="s">
        <v>26</v>
      </c>
      <c r="B16" s="21" t="s">
        <v>27</v>
      </c>
      <c r="C16" s="22">
        <v>216000</v>
      </c>
      <c r="D16" s="22">
        <v>216000</v>
      </c>
      <c r="E16" s="22">
        <v>150000</v>
      </c>
      <c r="F16" s="22">
        <v>370000</v>
      </c>
      <c r="G16" s="22">
        <v>370000</v>
      </c>
      <c r="H16" s="23">
        <v>1.712962962962963</v>
      </c>
      <c r="I16" s="23">
        <v>2.4666666666666668</v>
      </c>
      <c r="J16" s="23">
        <v>1</v>
      </c>
    </row>
    <row r="17" spans="1:10" s="281" customFormat="1">
      <c r="A17" s="20" t="s">
        <v>28</v>
      </c>
      <c r="B17" s="24" t="s">
        <v>29</v>
      </c>
      <c r="C17" s="22">
        <v>635000</v>
      </c>
      <c r="D17" s="22">
        <v>635000</v>
      </c>
      <c r="E17" s="22">
        <v>635000</v>
      </c>
      <c r="F17" s="22">
        <v>780000</v>
      </c>
      <c r="G17" s="22">
        <v>780000</v>
      </c>
      <c r="H17" s="23">
        <v>1.2283464566929134</v>
      </c>
      <c r="I17" s="23">
        <v>1.2283464566929134</v>
      </c>
      <c r="J17" s="23">
        <v>1</v>
      </c>
    </row>
    <row r="18" spans="1:10" s="281" customFormat="1">
      <c r="A18" s="20" t="s">
        <v>30</v>
      </c>
      <c r="B18" s="25" t="s">
        <v>31</v>
      </c>
      <c r="C18" s="22">
        <v>360000</v>
      </c>
      <c r="D18" s="22">
        <v>360000</v>
      </c>
      <c r="E18" s="22">
        <v>355000</v>
      </c>
      <c r="F18" s="22">
        <v>390000</v>
      </c>
      <c r="G18" s="22">
        <v>390000</v>
      </c>
      <c r="H18" s="23">
        <v>1.0833333333333333</v>
      </c>
      <c r="I18" s="23">
        <v>1.0985915492957747</v>
      </c>
      <c r="J18" s="23">
        <v>1</v>
      </c>
    </row>
    <row r="19" spans="1:10" s="281" customFormat="1">
      <c r="A19" s="20" t="s">
        <v>32</v>
      </c>
      <c r="B19" s="25" t="s">
        <v>33</v>
      </c>
      <c r="C19" s="22">
        <v>7000</v>
      </c>
      <c r="D19" s="22">
        <v>7000</v>
      </c>
      <c r="E19" s="22">
        <v>14000</v>
      </c>
      <c r="F19" s="22">
        <v>8000</v>
      </c>
      <c r="G19" s="22">
        <v>10000</v>
      </c>
      <c r="H19" s="23">
        <v>1.4285714285714286</v>
      </c>
      <c r="I19" s="23">
        <v>0.7142857142857143</v>
      </c>
      <c r="J19" s="23">
        <v>1.25</v>
      </c>
    </row>
    <row r="20" spans="1:10" s="281" customFormat="1">
      <c r="A20" s="20" t="s">
        <v>34</v>
      </c>
      <c r="B20" s="25" t="s">
        <v>35</v>
      </c>
      <c r="C20" s="22">
        <v>120000</v>
      </c>
      <c r="D20" s="22">
        <v>120000</v>
      </c>
      <c r="E20" s="22">
        <v>450000</v>
      </c>
      <c r="F20" s="22">
        <v>224000</v>
      </c>
      <c r="G20" s="22">
        <v>335000</v>
      </c>
      <c r="H20" s="23">
        <v>2.7916666666666665</v>
      </c>
      <c r="I20" s="23">
        <v>0.74444444444444446</v>
      </c>
      <c r="J20" s="23">
        <v>1.4955357142857142</v>
      </c>
    </row>
    <row r="21" spans="1:10" s="281" customFormat="1">
      <c r="A21" s="20" t="s">
        <v>36</v>
      </c>
      <c r="B21" s="25" t="s">
        <v>37</v>
      </c>
      <c r="C21" s="22">
        <v>200000</v>
      </c>
      <c r="D21" s="22">
        <v>200000</v>
      </c>
      <c r="E21" s="22">
        <v>320000</v>
      </c>
      <c r="F21" s="22">
        <v>380000</v>
      </c>
      <c r="G21" s="22">
        <v>380000</v>
      </c>
      <c r="H21" s="23">
        <v>1.9</v>
      </c>
      <c r="I21" s="23">
        <v>1.1875</v>
      </c>
      <c r="J21" s="23">
        <v>1</v>
      </c>
    </row>
    <row r="22" spans="1:10" s="281" customFormat="1">
      <c r="A22" s="20" t="s">
        <v>38</v>
      </c>
      <c r="B22" s="25" t="s">
        <v>39</v>
      </c>
      <c r="C22" s="22">
        <v>226000</v>
      </c>
      <c r="D22" s="22">
        <v>226000</v>
      </c>
      <c r="E22" s="22">
        <v>226000</v>
      </c>
      <c r="F22" s="22">
        <v>230000</v>
      </c>
      <c r="G22" s="22">
        <v>230000</v>
      </c>
      <c r="H22" s="23">
        <v>1.0176991150442478</v>
      </c>
      <c r="I22" s="23">
        <v>1.0176991150442478</v>
      </c>
      <c r="J22" s="23">
        <v>1</v>
      </c>
    </row>
    <row r="23" spans="1:10" s="282" customFormat="1">
      <c r="A23" s="26"/>
      <c r="B23" s="27" t="s">
        <v>40</v>
      </c>
      <c r="C23" s="28">
        <v>40000</v>
      </c>
      <c r="D23" s="28">
        <v>40000</v>
      </c>
      <c r="E23" s="22">
        <v>29400</v>
      </c>
      <c r="F23" s="28">
        <v>30300</v>
      </c>
      <c r="G23" s="28">
        <v>30300</v>
      </c>
      <c r="H23" s="23">
        <v>0.75749999999999995</v>
      </c>
      <c r="I23" s="23">
        <v>1.0306122448979591</v>
      </c>
      <c r="J23" s="23">
        <v>1</v>
      </c>
    </row>
    <row r="24" spans="1:10" s="282" customFormat="1">
      <c r="A24" s="26"/>
      <c r="B24" s="27" t="s">
        <v>41</v>
      </c>
      <c r="C24" s="28">
        <v>186000</v>
      </c>
      <c r="D24" s="28">
        <v>186000</v>
      </c>
      <c r="E24" s="22">
        <v>196600</v>
      </c>
      <c r="F24" s="28">
        <v>199700</v>
      </c>
      <c r="G24" s="28">
        <v>199700</v>
      </c>
      <c r="H24" s="23">
        <v>1.0736559139784947</v>
      </c>
      <c r="I24" s="23">
        <v>1.015768056968464</v>
      </c>
      <c r="J24" s="23">
        <v>1</v>
      </c>
    </row>
    <row r="25" spans="1:10" s="282" customFormat="1" ht="26.4">
      <c r="A25" s="26"/>
      <c r="B25" s="27" t="s">
        <v>42</v>
      </c>
      <c r="C25" s="28">
        <v>40000</v>
      </c>
      <c r="D25" s="22">
        <v>40000</v>
      </c>
      <c r="E25" s="22">
        <v>50000</v>
      </c>
      <c r="F25" s="28">
        <v>30300</v>
      </c>
      <c r="G25" s="22">
        <v>30300</v>
      </c>
      <c r="H25" s="23">
        <v>0.75749999999999995</v>
      </c>
      <c r="I25" s="23">
        <v>0.60599999999999998</v>
      </c>
      <c r="J25" s="23">
        <v>1</v>
      </c>
    </row>
    <row r="26" spans="1:10" s="281" customFormat="1">
      <c r="A26" s="20" t="s">
        <v>43</v>
      </c>
      <c r="B26" s="25" t="s">
        <v>44</v>
      </c>
      <c r="C26" s="22">
        <v>2200000</v>
      </c>
      <c r="D26" s="22">
        <v>2944000</v>
      </c>
      <c r="E26" s="22">
        <v>4800000</v>
      </c>
      <c r="F26" s="22">
        <v>2500000</v>
      </c>
      <c r="G26" s="22">
        <v>3000000</v>
      </c>
      <c r="H26" s="23">
        <v>1.0190217391304348</v>
      </c>
      <c r="I26" s="23">
        <v>0.625</v>
      </c>
      <c r="J26" s="23">
        <v>1.2</v>
      </c>
    </row>
    <row r="27" spans="1:10" s="281" customFormat="1">
      <c r="A27" s="20" t="s">
        <v>45</v>
      </c>
      <c r="B27" s="25" t="s">
        <v>46</v>
      </c>
      <c r="C27" s="22">
        <v>346000</v>
      </c>
      <c r="D27" s="22">
        <v>420000</v>
      </c>
      <c r="E27" s="22">
        <v>320000</v>
      </c>
      <c r="F27" s="22">
        <v>465000</v>
      </c>
      <c r="G27" s="22">
        <v>465000</v>
      </c>
      <c r="H27" s="23">
        <v>1.1071428571428572</v>
      </c>
      <c r="I27" s="23">
        <v>1.453125</v>
      </c>
      <c r="J27" s="23">
        <v>1</v>
      </c>
    </row>
    <row r="28" spans="1:10" s="282" customFormat="1" ht="26.4">
      <c r="A28" s="26"/>
      <c r="B28" s="29" t="s">
        <v>47</v>
      </c>
      <c r="C28" s="28">
        <v>179900</v>
      </c>
      <c r="D28" s="28">
        <v>218400</v>
      </c>
      <c r="E28" s="28">
        <v>166400</v>
      </c>
      <c r="F28" s="28">
        <v>186000</v>
      </c>
      <c r="G28" s="28">
        <v>186000</v>
      </c>
      <c r="H28" s="30">
        <v>0.85164835164835162</v>
      </c>
      <c r="I28" s="30">
        <v>1.1177884615384615</v>
      </c>
      <c r="J28" s="30">
        <v>1</v>
      </c>
    </row>
    <row r="29" spans="1:10" s="282" customFormat="1" ht="26.4">
      <c r="A29" s="26"/>
      <c r="B29" s="29" t="s">
        <v>48</v>
      </c>
      <c r="C29" s="28">
        <v>166100</v>
      </c>
      <c r="D29" s="28">
        <v>201600</v>
      </c>
      <c r="E29" s="28">
        <v>153600</v>
      </c>
      <c r="F29" s="28">
        <v>279000</v>
      </c>
      <c r="G29" s="28">
        <v>279000</v>
      </c>
      <c r="H29" s="30">
        <v>1.3839285714285714</v>
      </c>
      <c r="I29" s="30">
        <v>1.81640625</v>
      </c>
      <c r="J29" s="30">
        <v>1</v>
      </c>
    </row>
    <row r="30" spans="1:10" s="281" customFormat="1">
      <c r="A30" s="20" t="s">
        <v>49</v>
      </c>
      <c r="B30" s="25" t="s">
        <v>50</v>
      </c>
      <c r="C30" s="22">
        <v>143000</v>
      </c>
      <c r="D30" s="22">
        <v>143000</v>
      </c>
      <c r="E30" s="22">
        <v>160000</v>
      </c>
      <c r="F30" s="22">
        <v>170000</v>
      </c>
      <c r="G30" s="22">
        <v>170000</v>
      </c>
      <c r="H30" s="23">
        <v>1.1888111888111887</v>
      </c>
      <c r="I30" s="23">
        <v>1.0625</v>
      </c>
      <c r="J30" s="23">
        <v>1</v>
      </c>
    </row>
    <row r="31" spans="1:10" s="282" customFormat="1">
      <c r="A31" s="26"/>
      <c r="B31" s="27" t="s">
        <v>40</v>
      </c>
      <c r="C31" s="31">
        <v>65000</v>
      </c>
      <c r="D31" s="22">
        <v>65000</v>
      </c>
      <c r="E31" s="28">
        <v>57000</v>
      </c>
      <c r="F31" s="31">
        <v>60000</v>
      </c>
      <c r="G31" s="22">
        <v>60000</v>
      </c>
      <c r="H31" s="23">
        <v>0.92307692307692313</v>
      </c>
      <c r="I31" s="23"/>
      <c r="J31" s="23">
        <v>1</v>
      </c>
    </row>
    <row r="32" spans="1:10" s="282" customFormat="1">
      <c r="A32" s="26"/>
      <c r="B32" s="27" t="s">
        <v>41</v>
      </c>
      <c r="C32" s="31">
        <v>78000</v>
      </c>
      <c r="D32" s="22">
        <v>78000</v>
      </c>
      <c r="E32" s="28">
        <v>103000</v>
      </c>
      <c r="F32" s="31">
        <v>110000</v>
      </c>
      <c r="G32" s="22">
        <v>110000</v>
      </c>
      <c r="H32" s="23">
        <v>1.4102564102564104</v>
      </c>
      <c r="I32" s="23">
        <v>1.0679611650485437</v>
      </c>
      <c r="J32" s="23">
        <v>1</v>
      </c>
    </row>
    <row r="33" spans="1:10" s="282" customFormat="1" ht="26.4">
      <c r="A33" s="26"/>
      <c r="B33" s="27" t="s">
        <v>745</v>
      </c>
      <c r="C33" s="31"/>
      <c r="D33" s="22"/>
      <c r="E33" s="28"/>
      <c r="F33" s="31">
        <v>10000</v>
      </c>
      <c r="G33" s="22">
        <v>10000</v>
      </c>
      <c r="H33" s="23"/>
      <c r="I33" s="23"/>
      <c r="J33" s="23"/>
    </row>
    <row r="34" spans="1:10" s="281" customFormat="1">
      <c r="A34" s="20" t="s">
        <v>51</v>
      </c>
      <c r="B34" s="25" t="s">
        <v>52</v>
      </c>
      <c r="C34" s="32">
        <v>40000</v>
      </c>
      <c r="D34" s="22">
        <v>40000</v>
      </c>
      <c r="E34" s="22">
        <v>37000</v>
      </c>
      <c r="F34" s="22">
        <v>37000</v>
      </c>
      <c r="G34" s="22">
        <v>37000</v>
      </c>
      <c r="H34" s="23">
        <v>0.92500000000000004</v>
      </c>
      <c r="I34" s="23">
        <v>1</v>
      </c>
      <c r="J34" s="23">
        <v>1</v>
      </c>
    </row>
    <row r="35" spans="1:10" s="282" customFormat="1">
      <c r="A35" s="26"/>
      <c r="B35" s="27" t="s">
        <v>40</v>
      </c>
      <c r="C35" s="28">
        <v>16000</v>
      </c>
      <c r="D35" s="22">
        <v>16000</v>
      </c>
      <c r="E35" s="22">
        <v>15000</v>
      </c>
      <c r="F35" s="28">
        <v>15000</v>
      </c>
      <c r="G35" s="22">
        <v>15000</v>
      </c>
      <c r="H35" s="23">
        <v>0.9375</v>
      </c>
      <c r="I35" s="23"/>
      <c r="J35" s="23">
        <v>1</v>
      </c>
    </row>
    <row r="36" spans="1:10" s="282" customFormat="1">
      <c r="A36" s="26"/>
      <c r="B36" s="27" t="s">
        <v>41</v>
      </c>
      <c r="C36" s="28">
        <v>24000</v>
      </c>
      <c r="D36" s="22">
        <v>24000</v>
      </c>
      <c r="E36" s="22">
        <v>22000</v>
      </c>
      <c r="F36" s="28">
        <v>22000</v>
      </c>
      <c r="G36" s="22">
        <v>22000</v>
      </c>
      <c r="H36" s="23">
        <v>0.91666666666666663</v>
      </c>
      <c r="I36" s="23">
        <v>1</v>
      </c>
      <c r="J36" s="23">
        <v>1</v>
      </c>
    </row>
    <row r="37" spans="1:10" s="281" customFormat="1" ht="26.4">
      <c r="A37" s="33" t="s">
        <v>53</v>
      </c>
      <c r="B37" s="34" t="s">
        <v>54</v>
      </c>
      <c r="C37" s="22">
        <v>14000</v>
      </c>
      <c r="D37" s="22">
        <v>14000</v>
      </c>
      <c r="E37" s="22">
        <v>17500</v>
      </c>
      <c r="F37" s="22">
        <v>14000</v>
      </c>
      <c r="G37" s="22">
        <v>14000</v>
      </c>
      <c r="H37" s="23">
        <v>1</v>
      </c>
      <c r="I37" s="23">
        <v>0.8</v>
      </c>
      <c r="J37" s="23">
        <v>1</v>
      </c>
    </row>
    <row r="38" spans="1:10" s="281" customFormat="1">
      <c r="A38" s="33" t="s">
        <v>55</v>
      </c>
      <c r="B38" s="34" t="s">
        <v>56</v>
      </c>
      <c r="C38" s="22"/>
      <c r="D38" s="22"/>
      <c r="E38" s="22">
        <v>2700</v>
      </c>
      <c r="F38" s="22">
        <v>3000</v>
      </c>
      <c r="G38" s="22">
        <v>3000</v>
      </c>
      <c r="H38" s="23"/>
      <c r="I38" s="23"/>
      <c r="J38" s="23">
        <v>1</v>
      </c>
    </row>
    <row r="39" spans="1:10" s="281" customFormat="1">
      <c r="A39" s="33" t="s">
        <v>57</v>
      </c>
      <c r="B39" s="35" t="s">
        <v>58</v>
      </c>
      <c r="C39" s="22">
        <v>45000</v>
      </c>
      <c r="D39" s="22">
        <v>45000</v>
      </c>
      <c r="E39" s="22">
        <v>55000</v>
      </c>
      <c r="F39" s="22">
        <v>55000</v>
      </c>
      <c r="G39" s="22">
        <v>55000</v>
      </c>
      <c r="H39" s="23">
        <v>1.2222222222222223</v>
      </c>
      <c r="I39" s="23">
        <v>1</v>
      </c>
      <c r="J39" s="23">
        <v>1</v>
      </c>
    </row>
    <row r="40" spans="1:10" s="281" customFormat="1" ht="39.6">
      <c r="A40" s="33" t="s">
        <v>59</v>
      </c>
      <c r="B40" s="34" t="s">
        <v>60</v>
      </c>
      <c r="C40" s="22">
        <v>2000</v>
      </c>
      <c r="D40" s="22">
        <v>2000</v>
      </c>
      <c r="E40" s="22">
        <v>8500</v>
      </c>
      <c r="F40" s="22">
        <v>2000</v>
      </c>
      <c r="G40" s="22">
        <v>2000</v>
      </c>
      <c r="H40" s="23">
        <v>1</v>
      </c>
      <c r="I40" s="23">
        <v>0.23529411764705882</v>
      </c>
      <c r="J40" s="23">
        <v>1</v>
      </c>
    </row>
    <row r="41" spans="1:10" s="280" customFormat="1">
      <c r="A41" s="12">
        <v>2</v>
      </c>
      <c r="B41" s="13" t="s">
        <v>61</v>
      </c>
      <c r="C41" s="14">
        <v>220000</v>
      </c>
      <c r="D41" s="14">
        <v>400000</v>
      </c>
      <c r="E41" s="36">
        <v>261000</v>
      </c>
      <c r="F41" s="14">
        <v>265000</v>
      </c>
      <c r="G41" s="14">
        <v>500000</v>
      </c>
      <c r="H41" s="15">
        <v>1.25</v>
      </c>
      <c r="I41" s="15">
        <v>1.9157088122605364</v>
      </c>
      <c r="J41" s="15">
        <v>1.8867924528301887</v>
      </c>
    </row>
    <row r="42" spans="1:10" s="280" customFormat="1" ht="26.4">
      <c r="A42" s="12" t="s">
        <v>62</v>
      </c>
      <c r="B42" s="13" t="s">
        <v>65</v>
      </c>
      <c r="C42" s="37">
        <v>8346957</v>
      </c>
      <c r="D42" s="37">
        <v>8346957</v>
      </c>
      <c r="E42" s="37">
        <v>8852935</v>
      </c>
      <c r="F42" s="37">
        <v>7355679</v>
      </c>
      <c r="G42" s="37">
        <v>7355679</v>
      </c>
      <c r="H42" s="15">
        <v>0.88124079230311114</v>
      </c>
      <c r="I42" s="15">
        <v>0.83087461954707675</v>
      </c>
      <c r="J42" s="15">
        <v>1</v>
      </c>
    </row>
    <row r="43" spans="1:10" s="281" customFormat="1">
      <c r="A43" s="20">
        <v>1</v>
      </c>
      <c r="B43" s="25" t="s">
        <v>66</v>
      </c>
      <c r="C43" s="38">
        <v>5207187</v>
      </c>
      <c r="D43" s="38">
        <v>5207187</v>
      </c>
      <c r="E43" s="32">
        <v>5207187</v>
      </c>
      <c r="F43" s="38">
        <v>4769303</v>
      </c>
      <c r="G43" s="38">
        <v>4769303</v>
      </c>
      <c r="H43" s="23">
        <v>0.91590776363514503</v>
      </c>
      <c r="I43" s="23">
        <v>0.91590776363514503</v>
      </c>
      <c r="J43" s="23">
        <v>1</v>
      </c>
    </row>
    <row r="44" spans="1:10" s="281" customFormat="1" ht="26.4">
      <c r="A44" s="20">
        <v>2</v>
      </c>
      <c r="B44" s="25" t="s">
        <v>67</v>
      </c>
      <c r="C44" s="38">
        <v>3139770</v>
      </c>
      <c r="D44" s="38">
        <v>3139770</v>
      </c>
      <c r="E44" s="32">
        <v>3645748</v>
      </c>
      <c r="F44" s="38">
        <v>2586376</v>
      </c>
      <c r="G44" s="38">
        <v>2586376</v>
      </c>
      <c r="H44" s="23">
        <v>0.82374696235711531</v>
      </c>
      <c r="I44" s="23">
        <v>0.70942259311395084</v>
      </c>
      <c r="J44" s="23">
        <v>1</v>
      </c>
    </row>
    <row r="45" spans="1:10" s="280" customFormat="1">
      <c r="A45" s="12" t="s">
        <v>64</v>
      </c>
      <c r="B45" s="19" t="s">
        <v>63</v>
      </c>
      <c r="C45" s="14">
        <v>422000</v>
      </c>
      <c r="D45" s="14">
        <v>422000</v>
      </c>
      <c r="E45" s="36">
        <v>224486</v>
      </c>
      <c r="F45" s="14">
        <v>363700</v>
      </c>
      <c r="G45" s="14">
        <v>363700</v>
      </c>
      <c r="H45" s="15">
        <v>0.86184834123222753</v>
      </c>
      <c r="I45" s="15">
        <v>1.6201455770070294</v>
      </c>
      <c r="J45" s="15">
        <v>1</v>
      </c>
    </row>
    <row r="46" spans="1:10" s="280" customFormat="1" ht="39.6">
      <c r="A46" s="12" t="s">
        <v>91</v>
      </c>
      <c r="B46" s="13" t="s">
        <v>801</v>
      </c>
      <c r="C46" s="14"/>
      <c r="D46" s="14"/>
      <c r="E46" s="36"/>
      <c r="F46" s="14"/>
      <c r="G46" s="14">
        <v>425000</v>
      </c>
      <c r="H46" s="15"/>
      <c r="I46" s="15"/>
      <c r="J46" s="15"/>
    </row>
    <row r="47" spans="1:10" s="280" customFormat="1">
      <c r="A47" s="12"/>
      <c r="B47" s="12" t="s">
        <v>68</v>
      </c>
      <c r="C47" s="39">
        <v>505978</v>
      </c>
      <c r="D47" s="39"/>
      <c r="E47" s="40">
        <v>3290955.853687562</v>
      </c>
      <c r="F47" s="37">
        <v>0</v>
      </c>
      <c r="G47" s="37">
        <v>0</v>
      </c>
      <c r="H47" s="41" t="e">
        <v>#DIV/0!</v>
      </c>
      <c r="I47" s="41">
        <v>0</v>
      </c>
      <c r="J47" s="23"/>
    </row>
    <row r="48" spans="1:10" s="280" customFormat="1">
      <c r="A48" s="12"/>
      <c r="B48" s="13" t="s">
        <v>69</v>
      </c>
      <c r="C48" s="37">
        <v>12748879</v>
      </c>
      <c r="D48" s="37">
        <v>13528379.146312438</v>
      </c>
      <c r="E48" s="37">
        <v>13328865.146312438</v>
      </c>
      <c r="F48" s="37">
        <v>13316579</v>
      </c>
      <c r="G48" s="37">
        <v>14354579</v>
      </c>
      <c r="H48" s="15">
        <v>1.0610716069347279</v>
      </c>
      <c r="I48" s="15">
        <v>1.0769543275011177</v>
      </c>
      <c r="J48" s="15">
        <v>1.077947947442057</v>
      </c>
    </row>
    <row r="49" spans="1:10" s="280" customFormat="1" ht="26.4">
      <c r="A49" s="12" t="s">
        <v>15</v>
      </c>
      <c r="B49" s="13" t="s">
        <v>70</v>
      </c>
      <c r="C49" s="37">
        <v>10115087</v>
      </c>
      <c r="D49" s="37">
        <v>10983943.146312438</v>
      </c>
      <c r="E49" s="37">
        <v>10784429.146312438</v>
      </c>
      <c r="F49" s="37">
        <v>10730203</v>
      </c>
      <c r="G49" s="37">
        <v>11927786</v>
      </c>
      <c r="H49" s="15">
        <v>1.0859293280304743</v>
      </c>
      <c r="I49" s="15">
        <v>1.1060192281089365</v>
      </c>
      <c r="J49" s="15">
        <v>1.1116086060999963</v>
      </c>
    </row>
    <row r="50" spans="1:10" s="280" customFormat="1" ht="26.4">
      <c r="A50" s="12" t="s">
        <v>19</v>
      </c>
      <c r="B50" s="13" t="s">
        <v>71</v>
      </c>
      <c r="C50" s="14">
        <v>3077100</v>
      </c>
      <c r="D50" s="14">
        <v>3724370</v>
      </c>
      <c r="E50" s="14">
        <v>3524856</v>
      </c>
      <c r="F50" s="14">
        <v>3378325</v>
      </c>
      <c r="G50" s="14">
        <v>4154603.5491504399</v>
      </c>
      <c r="H50" s="15">
        <v>1.1155184767223556</v>
      </c>
      <c r="I50" s="15">
        <v>1.1786590854067343</v>
      </c>
      <c r="J50" s="15">
        <v>1.2297820811054117</v>
      </c>
    </row>
    <row r="51" spans="1:10" s="280" customFormat="1">
      <c r="A51" s="12">
        <v>1</v>
      </c>
      <c r="B51" s="13" t="s">
        <v>72</v>
      </c>
      <c r="C51" s="14">
        <v>3077100</v>
      </c>
      <c r="D51" s="14">
        <v>3724370</v>
      </c>
      <c r="E51" s="14">
        <v>3524856</v>
      </c>
      <c r="F51" s="14">
        <v>3378325</v>
      </c>
      <c r="G51" s="14">
        <v>4154603.5491504399</v>
      </c>
      <c r="H51" s="15">
        <v>1.1155184767223556</v>
      </c>
      <c r="I51" s="15">
        <v>1.1786590854067343</v>
      </c>
      <c r="J51" s="15">
        <v>1.2297820811054117</v>
      </c>
    </row>
    <row r="52" spans="1:10" s="281" customFormat="1">
      <c r="A52" s="20" t="s">
        <v>22</v>
      </c>
      <c r="B52" s="25" t="s">
        <v>73</v>
      </c>
      <c r="C52" s="38">
        <v>455400</v>
      </c>
      <c r="D52" s="38">
        <v>455400</v>
      </c>
      <c r="E52" s="38">
        <v>455400</v>
      </c>
      <c r="F52" s="38">
        <v>478625</v>
      </c>
      <c r="G52" s="38">
        <v>478625</v>
      </c>
      <c r="H52" s="23">
        <v>1.0509991216512955</v>
      </c>
      <c r="I52" s="23"/>
      <c r="J52" s="23">
        <v>1</v>
      </c>
    </row>
    <row r="53" spans="1:10" s="281" customFormat="1" ht="26.4">
      <c r="A53" s="20" t="s">
        <v>24</v>
      </c>
      <c r="B53" s="25" t="s">
        <v>74</v>
      </c>
      <c r="C53" s="38"/>
      <c r="D53" s="38">
        <v>30000</v>
      </c>
      <c r="E53" s="38">
        <v>30000</v>
      </c>
      <c r="F53" s="38"/>
      <c r="G53" s="38">
        <v>24050</v>
      </c>
      <c r="H53" s="23"/>
      <c r="I53" s="23"/>
      <c r="J53" s="23"/>
    </row>
    <row r="54" spans="1:10" s="281" customFormat="1">
      <c r="A54" s="20" t="s">
        <v>26</v>
      </c>
      <c r="B54" s="25" t="s">
        <v>75</v>
      </c>
      <c r="C54" s="38">
        <v>2154700</v>
      </c>
      <c r="D54" s="38">
        <v>2771970</v>
      </c>
      <c r="E54" s="38">
        <v>2771970</v>
      </c>
      <c r="F54" s="22">
        <v>2500000</v>
      </c>
      <c r="G54" s="22">
        <v>2827228.5491504399</v>
      </c>
      <c r="H54" s="23">
        <v>1.0199347572846893</v>
      </c>
      <c r="I54" s="23"/>
      <c r="J54" s="23">
        <v>1.130891419660176</v>
      </c>
    </row>
    <row r="55" spans="1:10" s="281" customFormat="1" ht="26.4">
      <c r="A55" s="20" t="s">
        <v>28</v>
      </c>
      <c r="B55" s="25" t="s">
        <v>746</v>
      </c>
      <c r="C55" s="38"/>
      <c r="D55" s="38"/>
      <c r="E55" s="38"/>
      <c r="F55" s="22"/>
      <c r="G55" s="22">
        <v>425000</v>
      </c>
      <c r="H55" s="23"/>
      <c r="I55" s="23"/>
      <c r="J55" s="23"/>
    </row>
    <row r="56" spans="1:10" s="281" customFormat="1" ht="26.4">
      <c r="A56" s="20" t="s">
        <v>30</v>
      </c>
      <c r="B56" s="25" t="s">
        <v>76</v>
      </c>
      <c r="C56" s="38">
        <v>45000</v>
      </c>
      <c r="D56" s="38">
        <v>45000</v>
      </c>
      <c r="E56" s="38">
        <v>43000</v>
      </c>
      <c r="F56" s="22">
        <v>55000</v>
      </c>
      <c r="G56" s="22">
        <v>55000</v>
      </c>
      <c r="H56" s="23"/>
      <c r="I56" s="23"/>
      <c r="J56" s="23">
        <v>1</v>
      </c>
    </row>
    <row r="57" spans="1:10" s="281" customFormat="1" ht="26.4">
      <c r="A57" s="20" t="s">
        <v>32</v>
      </c>
      <c r="B57" s="25" t="s">
        <v>77</v>
      </c>
      <c r="C57" s="38">
        <v>422000</v>
      </c>
      <c r="D57" s="38">
        <v>422000</v>
      </c>
      <c r="E57" s="38">
        <v>224486</v>
      </c>
      <c r="F57" s="22">
        <v>344700</v>
      </c>
      <c r="G57" s="22">
        <v>344700</v>
      </c>
      <c r="H57" s="23">
        <v>0.816824644549763</v>
      </c>
      <c r="I57" s="23">
        <v>1.5355077822224994</v>
      </c>
      <c r="J57" s="23">
        <v>1</v>
      </c>
    </row>
    <row r="58" spans="1:10" s="280" customFormat="1">
      <c r="A58" s="12" t="s">
        <v>62</v>
      </c>
      <c r="B58" s="13" t="s">
        <v>78</v>
      </c>
      <c r="C58" s="14">
        <v>6797825</v>
      </c>
      <c r="D58" s="14">
        <v>6883657.146312437</v>
      </c>
      <c r="E58" s="14">
        <v>6883657.146312437</v>
      </c>
      <c r="F58" s="14">
        <v>7124548</v>
      </c>
      <c r="G58" s="14">
        <v>7400815.9851563945</v>
      </c>
      <c r="H58" s="15">
        <v>1.0751285004252424</v>
      </c>
      <c r="I58" s="15">
        <v>1.0751285004252424</v>
      </c>
      <c r="J58" s="15">
        <v>1.0387769140100389</v>
      </c>
    </row>
    <row r="59" spans="1:10" s="281" customFormat="1">
      <c r="A59" s="20">
        <v>1</v>
      </c>
      <c r="B59" s="25" t="s">
        <v>79</v>
      </c>
      <c r="C59" s="38"/>
      <c r="D59" s="42">
        <v>796137.52262873761</v>
      </c>
      <c r="E59" s="22">
        <v>796137.52262873761</v>
      </c>
      <c r="F59" s="38"/>
      <c r="G59" s="38">
        <v>974509.49495852564</v>
      </c>
      <c r="H59" s="23">
        <v>1.2240466844733409</v>
      </c>
      <c r="I59" s="23">
        <v>1.2240466844733409</v>
      </c>
      <c r="J59" s="23"/>
    </row>
    <row r="60" spans="1:10" s="281" customFormat="1">
      <c r="A60" s="20">
        <v>2</v>
      </c>
      <c r="B60" s="25" t="s">
        <v>80</v>
      </c>
      <c r="C60" s="38">
        <v>3126620</v>
      </c>
      <c r="D60" s="42">
        <v>3126620.4416986695</v>
      </c>
      <c r="E60" s="22">
        <v>3126620.4416986695</v>
      </c>
      <c r="F60" s="38">
        <v>3235170</v>
      </c>
      <c r="G60" s="38">
        <v>3235169.775299558</v>
      </c>
      <c r="H60" s="23">
        <v>1.0347177841458475</v>
      </c>
      <c r="I60" s="23">
        <v>1.0347177841458475</v>
      </c>
      <c r="J60" s="23">
        <v>0.99999993054447156</v>
      </c>
    </row>
    <row r="61" spans="1:10" s="281" customFormat="1">
      <c r="A61" s="20">
        <v>3</v>
      </c>
      <c r="B61" s="25" t="s">
        <v>81</v>
      </c>
      <c r="C61" s="38"/>
      <c r="D61" s="42">
        <v>535187.61643692001</v>
      </c>
      <c r="E61" s="22">
        <v>535187.61643692001</v>
      </c>
      <c r="F61" s="38"/>
      <c r="G61" s="38">
        <v>548998.06036444521</v>
      </c>
      <c r="H61" s="23">
        <v>1.0258048645061519</v>
      </c>
      <c r="I61" s="23">
        <v>1.0258048645061519</v>
      </c>
      <c r="J61" s="23"/>
    </row>
    <row r="62" spans="1:10" s="281" customFormat="1">
      <c r="A62" s="20">
        <v>4</v>
      </c>
      <c r="B62" s="25" t="s">
        <v>82</v>
      </c>
      <c r="C62" s="38"/>
      <c r="D62" s="42">
        <v>84849.875477871974</v>
      </c>
      <c r="E62" s="22">
        <v>84849.875477871974</v>
      </c>
      <c r="F62" s="38"/>
      <c r="G62" s="38">
        <v>85914.619255071972</v>
      </c>
      <c r="H62" s="23">
        <v>1.0125485602801818</v>
      </c>
      <c r="I62" s="23">
        <v>1.0125485602801818</v>
      </c>
      <c r="J62" s="23"/>
    </row>
    <row r="63" spans="1:10" s="281" customFormat="1">
      <c r="A63" s="20">
        <v>5</v>
      </c>
      <c r="B63" s="25" t="s">
        <v>83</v>
      </c>
      <c r="C63" s="38">
        <v>24371</v>
      </c>
      <c r="D63" s="42">
        <v>27570.6439421</v>
      </c>
      <c r="E63" s="22">
        <v>27570.6439421</v>
      </c>
      <c r="F63" s="38">
        <v>25175</v>
      </c>
      <c r="G63" s="38">
        <v>30608.036450799998</v>
      </c>
      <c r="H63" s="23">
        <v>1.1101676302910699</v>
      </c>
      <c r="I63" s="23">
        <v>1.1101676302910699</v>
      </c>
      <c r="J63" s="23">
        <v>1.2158107825541211</v>
      </c>
    </row>
    <row r="64" spans="1:10" s="281" customFormat="1" ht="26.4">
      <c r="A64" s="20">
        <v>6</v>
      </c>
      <c r="B64" s="25" t="s">
        <v>84</v>
      </c>
      <c r="C64" s="38"/>
      <c r="D64" s="42">
        <v>37234.593731625071</v>
      </c>
      <c r="E64" s="22">
        <v>37234.593731625071</v>
      </c>
      <c r="F64" s="38"/>
      <c r="G64" s="38">
        <v>36553.218620925072</v>
      </c>
      <c r="H64" s="23">
        <v>0.9817004822018166</v>
      </c>
      <c r="I64" s="23">
        <v>0.9817004822018166</v>
      </c>
      <c r="J64" s="23"/>
    </row>
    <row r="65" spans="1:10" s="281" customFormat="1">
      <c r="A65" s="20">
        <v>7</v>
      </c>
      <c r="B65" s="25" t="s">
        <v>85</v>
      </c>
      <c r="C65" s="38"/>
      <c r="D65" s="42">
        <v>515420.93739388027</v>
      </c>
      <c r="E65" s="22">
        <v>515420.93739388027</v>
      </c>
      <c r="F65" s="38"/>
      <c r="G65" s="38">
        <v>512015.81079350872</v>
      </c>
      <c r="H65" s="23">
        <v>0.99339350353598577</v>
      </c>
      <c r="I65" s="23">
        <v>0.99339350353598577</v>
      </c>
      <c r="J65" s="23"/>
    </row>
    <row r="66" spans="1:10" s="281" customFormat="1">
      <c r="A66" s="20">
        <v>8</v>
      </c>
      <c r="B66" s="25" t="s">
        <v>86</v>
      </c>
      <c r="C66" s="38"/>
      <c r="D66" s="42">
        <v>1251841.2116428029</v>
      </c>
      <c r="E66" s="22">
        <v>1251841.2116428029</v>
      </c>
      <c r="F66" s="38"/>
      <c r="G66" s="38">
        <v>1304354.9688666295</v>
      </c>
      <c r="H66" s="23">
        <v>1.0419492158713264</v>
      </c>
      <c r="I66" s="23">
        <v>1.0419492158713264</v>
      </c>
      <c r="J66" s="23"/>
    </row>
    <row r="67" spans="1:10" s="281" customFormat="1">
      <c r="A67" s="20">
        <v>9</v>
      </c>
      <c r="B67" s="25" t="s">
        <v>87</v>
      </c>
      <c r="C67" s="38"/>
      <c r="D67" s="42">
        <v>213915.51646577363</v>
      </c>
      <c r="E67" s="22">
        <v>213915.51646577363</v>
      </c>
      <c r="F67" s="38"/>
      <c r="G67" s="38">
        <v>266846.20486577362</v>
      </c>
      <c r="H67" s="23">
        <v>1.2474373494475743</v>
      </c>
      <c r="I67" s="23">
        <v>1.2474373494475743</v>
      </c>
      <c r="J67" s="23"/>
    </row>
    <row r="68" spans="1:10" s="281" customFormat="1">
      <c r="A68" s="20">
        <v>10</v>
      </c>
      <c r="B68" s="25" t="s">
        <v>88</v>
      </c>
      <c r="C68" s="38"/>
      <c r="D68" s="42">
        <v>52776.748925205698</v>
      </c>
      <c r="E68" s="22">
        <v>52776.748925205698</v>
      </c>
      <c r="F68" s="38"/>
      <c r="G68" s="38">
        <v>52136.245809205706</v>
      </c>
      <c r="H68" s="23">
        <v>0.98786391490488168</v>
      </c>
      <c r="I68" s="23">
        <v>0.98786391490488168</v>
      </c>
      <c r="J68" s="23"/>
    </row>
    <row r="69" spans="1:10" s="281" customFormat="1">
      <c r="A69" s="20">
        <v>11</v>
      </c>
      <c r="B69" s="25" t="s">
        <v>89</v>
      </c>
      <c r="C69" s="38">
        <v>217252</v>
      </c>
      <c r="D69" s="42">
        <v>217252.0379688511</v>
      </c>
      <c r="E69" s="22">
        <v>217252.0379688511</v>
      </c>
      <c r="F69" s="38"/>
      <c r="G69" s="38">
        <v>174119.54987195111</v>
      </c>
      <c r="H69" s="23">
        <v>0.80146336715568955</v>
      </c>
      <c r="I69" s="23">
        <v>0.80146336715568955</v>
      </c>
      <c r="J69" s="23"/>
    </row>
    <row r="70" spans="1:10" s="281" customFormat="1">
      <c r="A70" s="20">
        <v>12</v>
      </c>
      <c r="B70" s="175" t="s">
        <v>144</v>
      </c>
      <c r="C70" s="38"/>
      <c r="D70" s="42"/>
      <c r="E70" s="22"/>
      <c r="F70" s="38"/>
      <c r="G70" s="38">
        <v>100000</v>
      </c>
      <c r="H70" s="23"/>
      <c r="I70" s="23"/>
      <c r="J70" s="23"/>
    </row>
    <row r="71" spans="1:10" s="281" customFormat="1" ht="26.4">
      <c r="A71" s="20">
        <v>13</v>
      </c>
      <c r="B71" s="25" t="s">
        <v>747</v>
      </c>
      <c r="C71" s="38"/>
      <c r="D71" s="42">
        <v>24850</v>
      </c>
      <c r="E71" s="22">
        <v>24850</v>
      </c>
      <c r="F71" s="38"/>
      <c r="G71" s="38">
        <v>79590</v>
      </c>
      <c r="H71" s="23">
        <v>3.2028169014084509</v>
      </c>
      <c r="I71" s="23">
        <v>3.2028169014084509</v>
      </c>
      <c r="J71" s="23"/>
    </row>
    <row r="72" spans="1:10" s="280" customFormat="1">
      <c r="A72" s="12" t="s">
        <v>64</v>
      </c>
      <c r="B72" s="13" t="s">
        <v>90</v>
      </c>
      <c r="C72" s="37">
        <v>193862</v>
      </c>
      <c r="D72" s="37">
        <v>309332</v>
      </c>
      <c r="E72" s="36">
        <v>309332</v>
      </c>
      <c r="F72" s="37">
        <v>207330</v>
      </c>
      <c r="G72" s="37">
        <v>309466.4656931638</v>
      </c>
      <c r="H72" s="15">
        <v>1.0004346970024562</v>
      </c>
      <c r="I72" s="15"/>
      <c r="J72" s="15">
        <v>1.492627529509303</v>
      </c>
    </row>
    <row r="73" spans="1:10" s="280" customFormat="1">
      <c r="A73" s="12" t="s">
        <v>91</v>
      </c>
      <c r="B73" s="13" t="s">
        <v>92</v>
      </c>
      <c r="C73" s="37">
        <v>1000</v>
      </c>
      <c r="D73" s="37">
        <v>1000</v>
      </c>
      <c r="E73" s="37">
        <v>1000</v>
      </c>
      <c r="F73" s="37">
        <v>1000</v>
      </c>
      <c r="G73" s="37">
        <v>1000</v>
      </c>
      <c r="H73" s="15">
        <v>1</v>
      </c>
      <c r="I73" s="15">
        <v>1</v>
      </c>
      <c r="J73" s="15">
        <v>1</v>
      </c>
    </row>
    <row r="74" spans="1:10" s="280" customFormat="1">
      <c r="A74" s="12" t="s">
        <v>93</v>
      </c>
      <c r="B74" s="13" t="s">
        <v>94</v>
      </c>
      <c r="C74" s="14">
        <v>45300</v>
      </c>
      <c r="D74" s="14">
        <v>65584</v>
      </c>
      <c r="E74" s="37">
        <v>65584</v>
      </c>
      <c r="F74" s="14">
        <v>19000</v>
      </c>
      <c r="G74" s="14">
        <v>61900</v>
      </c>
      <c r="H74" s="15">
        <v>0.94382776286899239</v>
      </c>
      <c r="I74" s="15">
        <v>0.94382776286899239</v>
      </c>
      <c r="J74" s="15">
        <v>3.2578947368421054</v>
      </c>
    </row>
    <row r="75" spans="1:10" s="280" customFormat="1" ht="26.4">
      <c r="A75" s="12" t="s">
        <v>95</v>
      </c>
      <c r="B75" s="13" t="s">
        <v>96</v>
      </c>
      <c r="C75" s="37">
        <v>2633792</v>
      </c>
      <c r="D75" s="37">
        <v>2544436</v>
      </c>
      <c r="E75" s="14">
        <v>2544436</v>
      </c>
      <c r="F75" s="37">
        <v>2586376</v>
      </c>
      <c r="G75" s="37">
        <v>2426793</v>
      </c>
      <c r="H75" s="15">
        <v>0.9537646063803531</v>
      </c>
      <c r="I75" s="15">
        <v>0.9537646063803531</v>
      </c>
      <c r="J75" s="15">
        <v>0.93829860778169916</v>
      </c>
    </row>
    <row r="76" spans="1:10" s="281" customFormat="1" ht="26.4">
      <c r="A76" s="43">
        <v>1</v>
      </c>
      <c r="B76" s="44" t="s">
        <v>97</v>
      </c>
      <c r="C76" s="45"/>
      <c r="D76" s="45"/>
      <c r="E76" s="46"/>
      <c r="F76" s="45">
        <v>1748251</v>
      </c>
      <c r="G76" s="45">
        <v>1748251</v>
      </c>
      <c r="H76" s="47"/>
      <c r="I76" s="47"/>
      <c r="J76" s="47"/>
    </row>
    <row r="77" spans="1:10" s="281" customFormat="1" ht="26.4">
      <c r="A77" s="43">
        <v>2</v>
      </c>
      <c r="B77" s="44" t="s">
        <v>98</v>
      </c>
      <c r="C77" s="45"/>
      <c r="D77" s="45"/>
      <c r="E77" s="46"/>
      <c r="F77" s="45">
        <v>159583</v>
      </c>
      <c r="G77" s="45"/>
      <c r="H77" s="47"/>
      <c r="I77" s="47"/>
      <c r="J77" s="47"/>
    </row>
    <row r="78" spans="1:10" s="281" customFormat="1" ht="26.4">
      <c r="A78" s="43">
        <v>3</v>
      </c>
      <c r="B78" s="44" t="s">
        <v>99</v>
      </c>
      <c r="C78" s="45"/>
      <c r="D78" s="45"/>
      <c r="E78" s="46"/>
      <c r="F78" s="45">
        <v>678542</v>
      </c>
      <c r="G78" s="45">
        <v>678542</v>
      </c>
      <c r="H78" s="47"/>
      <c r="I78" s="47"/>
      <c r="J78" s="47"/>
    </row>
    <row r="79" spans="1:10" s="281" customFormat="1">
      <c r="A79" s="48"/>
      <c r="B79" s="49"/>
      <c r="C79" s="50"/>
      <c r="D79" s="51"/>
      <c r="E79" s="50"/>
      <c r="F79" s="50"/>
      <c r="G79" s="50"/>
      <c r="H79" s="52"/>
      <c r="I79" s="52"/>
      <c r="J79" s="52"/>
    </row>
    <row r="80" spans="1:10" ht="13.8">
      <c r="C80" s="283"/>
      <c r="D80" s="284"/>
      <c r="E80" s="284"/>
      <c r="F80" s="283"/>
      <c r="G80" s="284"/>
      <c r="H80" s="285"/>
      <c r="I80" s="285"/>
      <c r="J80" s="285"/>
    </row>
    <row r="81" spans="1:10" ht="13.8">
      <c r="C81" s="283"/>
      <c r="D81" s="283"/>
      <c r="E81" s="283"/>
      <c r="F81" s="283"/>
      <c r="G81" s="283"/>
      <c r="H81" s="285"/>
      <c r="I81" s="285"/>
      <c r="J81" s="285"/>
    </row>
    <row r="82" spans="1:10" ht="13.8">
      <c r="C82" s="283"/>
      <c r="D82" s="283"/>
      <c r="E82" s="283"/>
      <c r="F82" s="283"/>
      <c r="G82" s="283"/>
      <c r="H82" s="285"/>
      <c r="I82" s="285"/>
      <c r="J82" s="285"/>
    </row>
    <row r="83" spans="1:10" ht="15.6">
      <c r="A83" s="436"/>
      <c r="B83" s="436"/>
      <c r="C83" s="437"/>
      <c r="D83" s="437"/>
      <c r="E83" s="437"/>
      <c r="F83" s="437"/>
      <c r="G83" s="437"/>
      <c r="H83" s="437"/>
      <c r="I83" s="437"/>
      <c r="J83" s="437"/>
    </row>
    <row r="84" spans="1:10" ht="13.8">
      <c r="C84" s="283"/>
      <c r="D84" s="283"/>
      <c r="E84" s="283"/>
      <c r="F84" s="283"/>
      <c r="G84" s="283"/>
      <c r="H84" s="285"/>
      <c r="I84" s="285"/>
      <c r="J84" s="285"/>
    </row>
  </sheetData>
  <mergeCells count="13">
    <mergeCell ref="H2:J2"/>
    <mergeCell ref="A3:J3"/>
    <mergeCell ref="A4:J4"/>
    <mergeCell ref="A83:B83"/>
    <mergeCell ref="C83:J83"/>
    <mergeCell ref="A5:J5"/>
    <mergeCell ref="H6:J6"/>
    <mergeCell ref="A7:A8"/>
    <mergeCell ref="B7:B8"/>
    <mergeCell ref="C7:D7"/>
    <mergeCell ref="E7:E8"/>
    <mergeCell ref="F7:G7"/>
    <mergeCell ref="H7:J7"/>
  </mergeCells>
  <pageMargins left="0.6" right="0.25" top="0.46" bottom="0.52"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64"/>
  <sheetViews>
    <sheetView workbookViewId="0">
      <selection activeCell="G6" sqref="G6"/>
    </sheetView>
  </sheetViews>
  <sheetFormatPr defaultColWidth="9.109375" defaultRowHeight="13.8"/>
  <cols>
    <col min="1" max="1" width="6.44140625" style="224" customWidth="1"/>
    <col min="2" max="2" width="31.109375" style="224" customWidth="1"/>
    <col min="3" max="3" width="9.109375" style="277"/>
    <col min="4" max="4" width="9.109375" style="224"/>
    <col min="5" max="5" width="9.109375" style="277"/>
    <col min="6" max="6" width="20.44140625" style="224" customWidth="1"/>
    <col min="7" max="16384" width="9.109375" style="224"/>
  </cols>
  <sheetData>
    <row r="2" spans="1:8">
      <c r="A2" s="506" t="s">
        <v>705</v>
      </c>
      <c r="B2" s="506"/>
      <c r="C2" s="506"/>
      <c r="D2" s="506"/>
      <c r="E2" s="506"/>
      <c r="F2" s="506"/>
    </row>
    <row r="3" spans="1:8">
      <c r="A3" s="507" t="s">
        <v>605</v>
      </c>
      <c r="B3" s="507"/>
      <c r="C3" s="507"/>
      <c r="D3" s="507"/>
      <c r="E3" s="507"/>
      <c r="F3" s="507"/>
    </row>
    <row r="4" spans="1:8" ht="15.6">
      <c r="A4" s="225"/>
      <c r="B4" s="225"/>
      <c r="C4" s="226"/>
      <c r="D4" s="225"/>
      <c r="E4" s="226"/>
    </row>
    <row r="5" spans="1:8" s="230" customFormat="1" ht="55.2">
      <c r="A5" s="227" t="s">
        <v>547</v>
      </c>
      <c r="B5" s="227" t="s">
        <v>706</v>
      </c>
      <c r="C5" s="228" t="s">
        <v>707</v>
      </c>
      <c r="D5" s="227" t="s">
        <v>708</v>
      </c>
      <c r="E5" s="228" t="s">
        <v>709</v>
      </c>
      <c r="F5" s="229" t="s">
        <v>710</v>
      </c>
    </row>
    <row r="6" spans="1:8" s="236" customFormat="1">
      <c r="A6" s="231" t="s">
        <v>19</v>
      </c>
      <c r="B6" s="231" t="s">
        <v>711</v>
      </c>
      <c r="C6" s="232"/>
      <c r="D6" s="233"/>
      <c r="E6" s="232">
        <f>SUM(E7,E11,E14,E15,E16,E17,E18)</f>
        <v>49830</v>
      </c>
      <c r="F6" s="234"/>
      <c r="G6" s="235">
        <f>49830-E6</f>
        <v>0</v>
      </c>
      <c r="H6" s="235"/>
    </row>
    <row r="7" spans="1:8" s="236" customFormat="1">
      <c r="A7" s="231">
        <v>1</v>
      </c>
      <c r="B7" s="237" t="s">
        <v>712</v>
      </c>
      <c r="C7" s="232"/>
      <c r="D7" s="233"/>
      <c r="E7" s="232">
        <f>SUM(E8,E10)</f>
        <v>12612.6</v>
      </c>
      <c r="F7" s="238"/>
      <c r="G7" s="239"/>
    </row>
    <row r="8" spans="1:8" s="230" customFormat="1">
      <c r="A8" s="240" t="s">
        <v>118</v>
      </c>
      <c r="B8" s="241" t="s">
        <v>713</v>
      </c>
      <c r="C8" s="242">
        <f>SUM(C21,C25,C32,C41,C52,C58)</f>
        <v>40519</v>
      </c>
      <c r="D8" s="243">
        <v>0.3</v>
      </c>
      <c r="E8" s="242">
        <f>SUM(E21,E25,E32,E41,E52,E58)</f>
        <v>12461.7</v>
      </c>
      <c r="F8" s="244" t="s">
        <v>714</v>
      </c>
      <c r="G8" s="245"/>
      <c r="H8" s="246"/>
    </row>
    <row r="9" spans="1:8" s="251" customFormat="1" ht="27.6">
      <c r="A9" s="247" t="s">
        <v>123</v>
      </c>
      <c r="B9" s="248" t="s">
        <v>715</v>
      </c>
      <c r="C9" s="249">
        <f>SUM(C42)</f>
        <v>2040</v>
      </c>
      <c r="D9" s="250">
        <v>0.45</v>
      </c>
      <c r="E9" s="249">
        <f>SUM(E42)</f>
        <v>918</v>
      </c>
      <c r="F9" s="244" t="s">
        <v>716</v>
      </c>
    </row>
    <row r="10" spans="1:8" s="255" customFormat="1">
      <c r="A10" s="88" t="s">
        <v>119</v>
      </c>
      <c r="B10" s="252" t="s">
        <v>717</v>
      </c>
      <c r="C10" s="253">
        <f>SUM(C29)</f>
        <v>503</v>
      </c>
      <c r="D10" s="254">
        <v>0.3</v>
      </c>
      <c r="E10" s="253">
        <f>SUM(E29)</f>
        <v>150.9</v>
      </c>
      <c r="F10" s="244" t="s">
        <v>714</v>
      </c>
    </row>
    <row r="11" spans="1:8" s="236" customFormat="1" ht="27.6">
      <c r="A11" s="231">
        <v>2</v>
      </c>
      <c r="B11" s="237" t="s">
        <v>718</v>
      </c>
      <c r="C11" s="232"/>
      <c r="D11" s="233"/>
      <c r="E11" s="232">
        <f>SUM(E12:E13)</f>
        <v>13594.6</v>
      </c>
      <c r="F11" s="256"/>
    </row>
    <row r="12" spans="1:8" s="230" customFormat="1">
      <c r="A12" s="240" t="s">
        <v>118</v>
      </c>
      <c r="B12" s="241" t="s">
        <v>719</v>
      </c>
      <c r="C12" s="242">
        <f>SUM(C37,C48)</f>
        <v>117946</v>
      </c>
      <c r="D12" s="243">
        <v>0.1</v>
      </c>
      <c r="E12" s="242">
        <f>SUM(E37,E48)</f>
        <v>11794.6</v>
      </c>
      <c r="F12" s="257" t="s">
        <v>720</v>
      </c>
      <c r="G12" s="246"/>
    </row>
    <row r="13" spans="1:8" s="230" customFormat="1" ht="27.6">
      <c r="A13" s="240" t="s">
        <v>119</v>
      </c>
      <c r="B13" s="241" t="s">
        <v>721</v>
      </c>
      <c r="C13" s="242">
        <f>SUM(C38,C49)</f>
        <v>45</v>
      </c>
      <c r="D13" s="258">
        <v>40</v>
      </c>
      <c r="E13" s="242">
        <f>SUM(E38,E49)</f>
        <v>1800</v>
      </c>
      <c r="F13" s="244" t="s">
        <v>722</v>
      </c>
      <c r="G13" s="246"/>
    </row>
    <row r="14" spans="1:8" s="236" customFormat="1" ht="55.2">
      <c r="A14" s="231">
        <v>3</v>
      </c>
      <c r="B14" s="237" t="s">
        <v>723</v>
      </c>
      <c r="C14" s="232">
        <f>SUM(C53,C59)</f>
        <v>69794.260000000009</v>
      </c>
      <c r="D14" s="259">
        <v>0.3</v>
      </c>
      <c r="E14" s="232">
        <f>SUM(E53,E59)</f>
        <v>20938.3</v>
      </c>
      <c r="F14" s="244"/>
      <c r="G14" s="260"/>
    </row>
    <row r="15" spans="1:8" s="236" customFormat="1" ht="27.6">
      <c r="A15" s="231">
        <v>4</v>
      </c>
      <c r="B15" s="237" t="s">
        <v>724</v>
      </c>
      <c r="C15" s="232">
        <f>SUM(C33,C54)</f>
        <v>571.70000000000005</v>
      </c>
      <c r="D15" s="261">
        <v>0.5</v>
      </c>
      <c r="E15" s="232">
        <f>SUM(E33,E54)</f>
        <v>285.85000000000002</v>
      </c>
      <c r="F15" s="256"/>
    </row>
    <row r="16" spans="1:8" s="236" customFormat="1">
      <c r="A16" s="231">
        <v>5</v>
      </c>
      <c r="B16" s="237" t="s">
        <v>725</v>
      </c>
      <c r="C16" s="232"/>
      <c r="D16" s="261"/>
      <c r="E16" s="232">
        <f>SUM(E22,E26,E30,E34,E43,E55,E60)</f>
        <v>902.9</v>
      </c>
      <c r="F16" s="256"/>
    </row>
    <row r="17" spans="1:7" s="236" customFormat="1" ht="27.6">
      <c r="A17" s="231">
        <v>6</v>
      </c>
      <c r="B17" s="237" t="s">
        <v>726</v>
      </c>
      <c r="C17" s="232">
        <v>391</v>
      </c>
      <c r="D17" s="261"/>
      <c r="E17" s="232">
        <f>E63</f>
        <v>117</v>
      </c>
      <c r="F17" s="256"/>
    </row>
    <row r="18" spans="1:7" s="236" customFormat="1">
      <c r="A18" s="231">
        <v>7</v>
      </c>
      <c r="B18" s="237" t="s">
        <v>727</v>
      </c>
      <c r="C18" s="232"/>
      <c r="D18" s="261"/>
      <c r="E18" s="232">
        <f>SUM(E23,E27,E35,E39,E44,E46,E50,E56,E61,E64)</f>
        <v>1378.75</v>
      </c>
      <c r="F18" s="244"/>
      <c r="G18" s="260"/>
    </row>
    <row r="19" spans="1:7" s="236" customFormat="1">
      <c r="A19" s="262" t="s">
        <v>62</v>
      </c>
      <c r="B19" s="263" t="s">
        <v>728</v>
      </c>
      <c r="C19" s="264"/>
      <c r="D19" s="265"/>
      <c r="E19" s="264">
        <f>SUM(E20,E24,E31,E36,E40,E45,E47,E51,E57,E28,E62)</f>
        <v>49830</v>
      </c>
      <c r="F19" s="256"/>
      <c r="G19" s="266">
        <f>49830-E19</f>
        <v>0</v>
      </c>
    </row>
    <row r="20" spans="1:7" s="236" customFormat="1">
      <c r="A20" s="262">
        <v>1</v>
      </c>
      <c r="B20" s="256" t="s">
        <v>729</v>
      </c>
      <c r="C20" s="264"/>
      <c r="D20" s="265"/>
      <c r="E20" s="264">
        <f>SUM(E21:E23)</f>
        <v>231.6</v>
      </c>
      <c r="F20" s="256"/>
      <c r="G20" s="260"/>
    </row>
    <row r="21" spans="1:7" s="230" customFormat="1">
      <c r="A21" s="267" t="s">
        <v>118</v>
      </c>
      <c r="B21" s="244" t="s">
        <v>730</v>
      </c>
      <c r="C21" s="268">
        <v>597</v>
      </c>
      <c r="D21" s="269">
        <v>0.3</v>
      </c>
      <c r="E21" s="268">
        <f>D21*C21</f>
        <v>179.1</v>
      </c>
      <c r="F21" s="244"/>
    </row>
    <row r="22" spans="1:7" s="230" customFormat="1">
      <c r="A22" s="267" t="s">
        <v>119</v>
      </c>
      <c r="B22" s="244" t="s">
        <v>725</v>
      </c>
      <c r="C22" s="268"/>
      <c r="D22" s="269"/>
      <c r="E22" s="268">
        <f>ROUND(E21*0.07,1)</f>
        <v>12.5</v>
      </c>
      <c r="F22" s="244"/>
    </row>
    <row r="23" spans="1:7" s="230" customFormat="1">
      <c r="A23" s="267" t="s">
        <v>120</v>
      </c>
      <c r="B23" s="244" t="s">
        <v>727</v>
      </c>
      <c r="C23" s="268"/>
      <c r="D23" s="269"/>
      <c r="E23" s="268">
        <v>40</v>
      </c>
      <c r="F23" s="244"/>
    </row>
    <row r="24" spans="1:7" s="236" customFormat="1">
      <c r="A24" s="262">
        <v>2</v>
      </c>
      <c r="B24" s="256" t="s">
        <v>731</v>
      </c>
      <c r="C24" s="264"/>
      <c r="D24" s="265"/>
      <c r="E24" s="264">
        <f>SUM(E25:E27)</f>
        <v>6149</v>
      </c>
      <c r="F24" s="256"/>
    </row>
    <row r="25" spans="1:7" s="230" customFormat="1">
      <c r="A25" s="267" t="s">
        <v>118</v>
      </c>
      <c r="B25" s="244" t="s">
        <v>730</v>
      </c>
      <c r="C25" s="268">
        <v>19000</v>
      </c>
      <c r="D25" s="269">
        <v>0.3</v>
      </c>
      <c r="E25" s="268">
        <f>D25*C25</f>
        <v>5700</v>
      </c>
      <c r="F25" s="270"/>
    </row>
    <row r="26" spans="1:7" s="230" customFormat="1">
      <c r="A26" s="267" t="s">
        <v>119</v>
      </c>
      <c r="B26" s="244" t="s">
        <v>725</v>
      </c>
      <c r="C26" s="268"/>
      <c r="D26" s="269"/>
      <c r="E26" s="268">
        <f>ROUND(E25*0.07,1)</f>
        <v>399</v>
      </c>
      <c r="F26" s="244"/>
    </row>
    <row r="27" spans="1:7" s="230" customFormat="1">
      <c r="A27" s="267" t="s">
        <v>120</v>
      </c>
      <c r="B27" s="244" t="s">
        <v>727</v>
      </c>
      <c r="C27" s="268"/>
      <c r="D27" s="269"/>
      <c r="E27" s="268">
        <v>50</v>
      </c>
      <c r="F27" s="244"/>
    </row>
    <row r="28" spans="1:7" s="236" customFormat="1">
      <c r="A28" s="262">
        <v>3</v>
      </c>
      <c r="B28" s="256" t="s">
        <v>732</v>
      </c>
      <c r="C28" s="264"/>
      <c r="D28" s="265"/>
      <c r="E28" s="264">
        <f>SUM(E29,E30)</f>
        <v>161.5</v>
      </c>
      <c r="F28" s="256"/>
    </row>
    <row r="29" spans="1:7" s="230" customFormat="1" ht="27.6">
      <c r="A29" s="267" t="s">
        <v>118</v>
      </c>
      <c r="B29" s="244" t="s">
        <v>733</v>
      </c>
      <c r="C29" s="268">
        <v>503</v>
      </c>
      <c r="D29" s="269">
        <v>0.3</v>
      </c>
      <c r="E29" s="268">
        <f>C29*D29</f>
        <v>150.9</v>
      </c>
      <c r="F29" s="244"/>
    </row>
    <row r="30" spans="1:7" s="230" customFormat="1">
      <c r="A30" s="267" t="s">
        <v>119</v>
      </c>
      <c r="B30" s="244" t="s">
        <v>725</v>
      </c>
      <c r="C30" s="268"/>
      <c r="D30" s="269"/>
      <c r="E30" s="268">
        <f>ROUND(E29*0.07,1)</f>
        <v>10.6</v>
      </c>
      <c r="F30" s="244"/>
    </row>
    <row r="31" spans="1:7" s="236" customFormat="1">
      <c r="A31" s="262">
        <v>4</v>
      </c>
      <c r="B31" s="256" t="s">
        <v>734</v>
      </c>
      <c r="C31" s="264"/>
      <c r="D31" s="265"/>
      <c r="E31" s="264">
        <f>SUM(E32:E35)</f>
        <v>2940.4</v>
      </c>
      <c r="F31" s="256"/>
    </row>
    <row r="32" spans="1:7" s="230" customFormat="1">
      <c r="A32" s="267" t="s">
        <v>118</v>
      </c>
      <c r="B32" s="244" t="s">
        <v>730</v>
      </c>
      <c r="C32" s="268">
        <v>9000</v>
      </c>
      <c r="D32" s="269">
        <v>0.3</v>
      </c>
      <c r="E32" s="268">
        <f>D32*C32</f>
        <v>2700</v>
      </c>
      <c r="F32" s="244"/>
    </row>
    <row r="33" spans="1:6" s="230" customFormat="1" ht="27.6">
      <c r="A33" s="267" t="s">
        <v>119</v>
      </c>
      <c r="B33" s="244" t="s">
        <v>724</v>
      </c>
      <c r="C33" s="268">
        <v>40</v>
      </c>
      <c r="D33" s="269">
        <v>0.5</v>
      </c>
      <c r="E33" s="268">
        <f>D33*C33</f>
        <v>20</v>
      </c>
      <c r="F33" s="244" t="s">
        <v>714</v>
      </c>
    </row>
    <row r="34" spans="1:6" s="230" customFormat="1">
      <c r="A34" s="267" t="s">
        <v>120</v>
      </c>
      <c r="B34" s="244" t="s">
        <v>725</v>
      </c>
      <c r="C34" s="268"/>
      <c r="D34" s="269"/>
      <c r="E34" s="268">
        <f>ROUND((E33+E32)*0.07,1)</f>
        <v>190.4</v>
      </c>
      <c r="F34" s="244"/>
    </row>
    <row r="35" spans="1:6" s="230" customFormat="1">
      <c r="A35" s="267" t="s">
        <v>125</v>
      </c>
      <c r="B35" s="244" t="s">
        <v>727</v>
      </c>
      <c r="C35" s="268"/>
      <c r="D35" s="269"/>
      <c r="E35" s="268">
        <v>30</v>
      </c>
      <c r="F35" s="244"/>
    </row>
    <row r="36" spans="1:6" s="236" customFormat="1" ht="27.6">
      <c r="A36" s="262">
        <v>5</v>
      </c>
      <c r="B36" s="256" t="s">
        <v>735</v>
      </c>
      <c r="C36" s="264"/>
      <c r="D36" s="265"/>
      <c r="E36" s="264">
        <f>SUM(E37:E39)</f>
        <v>11700</v>
      </c>
      <c r="F36" s="256"/>
    </row>
    <row r="37" spans="1:6" s="230" customFormat="1" ht="27.6">
      <c r="A37" s="267" t="s">
        <v>118</v>
      </c>
      <c r="B37" s="244" t="s">
        <v>718</v>
      </c>
      <c r="C37" s="268">
        <v>100000</v>
      </c>
      <c r="D37" s="269">
        <v>0.1</v>
      </c>
      <c r="E37" s="268">
        <f>D37*C37</f>
        <v>10000</v>
      </c>
      <c r="F37" s="244"/>
    </row>
    <row r="38" spans="1:6" s="230" customFormat="1">
      <c r="A38" s="267" t="s">
        <v>119</v>
      </c>
      <c r="B38" s="244" t="s">
        <v>721</v>
      </c>
      <c r="C38" s="268">
        <v>40</v>
      </c>
      <c r="D38" s="269">
        <v>40</v>
      </c>
      <c r="E38" s="268">
        <f>D38*C38</f>
        <v>1600</v>
      </c>
      <c r="F38" s="244"/>
    </row>
    <row r="39" spans="1:6" s="230" customFormat="1">
      <c r="A39" s="267" t="s">
        <v>120</v>
      </c>
      <c r="B39" s="244" t="s">
        <v>727</v>
      </c>
      <c r="C39" s="268"/>
      <c r="D39" s="269"/>
      <c r="E39" s="268">
        <v>100</v>
      </c>
      <c r="F39" s="244"/>
    </row>
    <row r="40" spans="1:6" s="236" customFormat="1" ht="27.6">
      <c r="A40" s="262">
        <v>6</v>
      </c>
      <c r="B40" s="256" t="s">
        <v>736</v>
      </c>
      <c r="C40" s="264"/>
      <c r="D40" s="265"/>
      <c r="E40" s="264">
        <f>SUM(E41,E43,E44)</f>
        <v>1949</v>
      </c>
      <c r="F40" s="256"/>
    </row>
    <row r="41" spans="1:6" s="230" customFormat="1">
      <c r="A41" s="267" t="s">
        <v>118</v>
      </c>
      <c r="B41" s="244" t="s">
        <v>730</v>
      </c>
      <c r="C41" s="268">
        <v>4740</v>
      </c>
      <c r="D41" s="269">
        <v>0.3</v>
      </c>
      <c r="E41" s="268">
        <f>(C41-C42)*D41+C42*D42</f>
        <v>1728</v>
      </c>
      <c r="F41" s="244"/>
    </row>
    <row r="42" spans="1:6" s="251" customFormat="1" ht="27.6">
      <c r="A42" s="271"/>
      <c r="B42" s="272" t="s">
        <v>715</v>
      </c>
      <c r="C42" s="273">
        <v>2040</v>
      </c>
      <c r="D42" s="274">
        <v>0.45</v>
      </c>
      <c r="E42" s="273">
        <f>D42*C42</f>
        <v>918</v>
      </c>
      <c r="F42" s="244" t="s">
        <v>716</v>
      </c>
    </row>
    <row r="43" spans="1:6" s="230" customFormat="1">
      <c r="A43" s="267" t="s">
        <v>119</v>
      </c>
      <c r="B43" s="244" t="s">
        <v>725</v>
      </c>
      <c r="C43" s="268"/>
      <c r="D43" s="269"/>
      <c r="E43" s="268">
        <f>ROUND(E41*0.07,1)</f>
        <v>121</v>
      </c>
      <c r="F43" s="244"/>
    </row>
    <row r="44" spans="1:6" s="230" customFormat="1">
      <c r="A44" s="267" t="s">
        <v>120</v>
      </c>
      <c r="B44" s="244" t="s">
        <v>727</v>
      </c>
      <c r="C44" s="268"/>
      <c r="D44" s="269"/>
      <c r="E44" s="268">
        <v>100</v>
      </c>
      <c r="F44" s="244"/>
    </row>
    <row r="45" spans="1:6" s="236" customFormat="1" ht="27.6">
      <c r="A45" s="262">
        <v>7</v>
      </c>
      <c r="B45" s="256" t="s">
        <v>737</v>
      </c>
      <c r="C45" s="264"/>
      <c r="D45" s="265"/>
      <c r="E45" s="264">
        <f>SUM(E46)</f>
        <v>100</v>
      </c>
      <c r="F45" s="256"/>
    </row>
    <row r="46" spans="1:6" s="230" customFormat="1">
      <c r="A46" s="267" t="s">
        <v>123</v>
      </c>
      <c r="B46" s="244" t="s">
        <v>727</v>
      </c>
      <c r="C46" s="268"/>
      <c r="D46" s="269"/>
      <c r="E46" s="268">
        <v>100</v>
      </c>
      <c r="F46" s="244"/>
    </row>
    <row r="47" spans="1:6" s="236" customFormat="1" ht="27.6">
      <c r="A47" s="262">
        <v>8</v>
      </c>
      <c r="B47" s="256" t="s">
        <v>738</v>
      </c>
      <c r="C47" s="264"/>
      <c r="D47" s="265"/>
      <c r="E47" s="264">
        <f>SUM(E48:E50)</f>
        <v>2064.6000000000004</v>
      </c>
      <c r="F47" s="256"/>
    </row>
    <row r="48" spans="1:6" s="230" customFormat="1" ht="27.6">
      <c r="A48" s="267" t="s">
        <v>118</v>
      </c>
      <c r="B48" s="244" t="s">
        <v>718</v>
      </c>
      <c r="C48" s="268">
        <v>17946</v>
      </c>
      <c r="D48" s="269">
        <v>0.1</v>
      </c>
      <c r="E48" s="268">
        <f>D48*C48</f>
        <v>1794.6000000000001</v>
      </c>
      <c r="F48" s="244"/>
    </row>
    <row r="49" spans="1:7" s="230" customFormat="1" ht="27.6">
      <c r="A49" s="267" t="s">
        <v>119</v>
      </c>
      <c r="B49" s="244" t="s">
        <v>721</v>
      </c>
      <c r="C49" s="268">
        <v>5</v>
      </c>
      <c r="D49" s="269">
        <v>40</v>
      </c>
      <c r="E49" s="268">
        <f>D49*C49</f>
        <v>200</v>
      </c>
      <c r="F49" s="244" t="s">
        <v>722</v>
      </c>
    </row>
    <row r="50" spans="1:7" s="230" customFormat="1">
      <c r="A50" s="267" t="s">
        <v>120</v>
      </c>
      <c r="B50" s="244" t="s">
        <v>727</v>
      </c>
      <c r="C50" s="268"/>
      <c r="D50" s="269"/>
      <c r="E50" s="268">
        <v>70</v>
      </c>
      <c r="F50" s="244"/>
    </row>
    <row r="51" spans="1:7" s="236" customFormat="1" ht="27.6">
      <c r="A51" s="262">
        <v>9</v>
      </c>
      <c r="B51" s="256" t="s">
        <v>739</v>
      </c>
      <c r="C51" s="264"/>
      <c r="D51" s="265"/>
      <c r="E51" s="264">
        <f>SUM(E52:E56)</f>
        <v>16064.550000000001</v>
      </c>
      <c r="F51" s="256"/>
    </row>
    <row r="52" spans="1:7" s="230" customFormat="1">
      <c r="A52" s="267" t="s">
        <v>118</v>
      </c>
      <c r="B52" s="244" t="s">
        <v>730</v>
      </c>
      <c r="C52" s="268">
        <v>4282</v>
      </c>
      <c r="D52" s="269">
        <v>0.3</v>
      </c>
      <c r="E52" s="268">
        <f>D52*C52</f>
        <v>1284.5999999999999</v>
      </c>
      <c r="F52" s="244"/>
    </row>
    <row r="53" spans="1:7" s="230" customFormat="1" ht="27.6">
      <c r="A53" s="267" t="s">
        <v>119</v>
      </c>
      <c r="B53" s="244" t="s">
        <v>740</v>
      </c>
      <c r="C53" s="268">
        <v>47685.33</v>
      </c>
      <c r="D53" s="269">
        <v>0.3</v>
      </c>
      <c r="E53" s="268">
        <f>ROUND(D53*C53,1)</f>
        <v>14305.6</v>
      </c>
      <c r="F53" s="244"/>
    </row>
    <row r="54" spans="1:7" s="230" customFormat="1" ht="27.6">
      <c r="A54" s="267" t="s">
        <v>120</v>
      </c>
      <c r="B54" s="244" t="s">
        <v>724</v>
      </c>
      <c r="C54" s="268">
        <v>531.70000000000005</v>
      </c>
      <c r="D54" s="269">
        <v>0.5</v>
      </c>
      <c r="E54" s="268">
        <f>D54*C54</f>
        <v>265.85000000000002</v>
      </c>
      <c r="F54" s="244" t="s">
        <v>714</v>
      </c>
    </row>
    <row r="55" spans="1:7" s="230" customFormat="1" ht="27.6">
      <c r="A55" s="267" t="s">
        <v>125</v>
      </c>
      <c r="B55" s="244" t="s">
        <v>725</v>
      </c>
      <c r="C55" s="268"/>
      <c r="D55" s="269"/>
      <c r="E55" s="268">
        <f>ROUND((E52+E54)*0.07,1)</f>
        <v>108.5</v>
      </c>
      <c r="F55" s="244" t="s">
        <v>741</v>
      </c>
    </row>
    <row r="56" spans="1:7" s="230" customFormat="1">
      <c r="A56" s="267" t="s">
        <v>742</v>
      </c>
      <c r="B56" s="244" t="s">
        <v>727</v>
      </c>
      <c r="C56" s="268"/>
      <c r="D56" s="269"/>
      <c r="E56" s="268">
        <v>100</v>
      </c>
      <c r="F56" s="244"/>
    </row>
    <row r="57" spans="1:7" s="236" customFormat="1" ht="27.6">
      <c r="A57" s="262">
        <v>10</v>
      </c>
      <c r="B57" s="256" t="s">
        <v>743</v>
      </c>
      <c r="C57" s="264"/>
      <c r="D57" s="265"/>
      <c r="E57" s="264">
        <f>SUM(E58:E61)</f>
        <v>7633.5999999999995</v>
      </c>
      <c r="F57" s="256"/>
    </row>
    <row r="58" spans="1:7" s="230" customFormat="1">
      <c r="A58" s="267" t="s">
        <v>118</v>
      </c>
      <c r="B58" s="244" t="s">
        <v>730</v>
      </c>
      <c r="C58" s="268">
        <v>2900</v>
      </c>
      <c r="D58" s="269">
        <v>0.3</v>
      </c>
      <c r="E58" s="268">
        <f>D58*C58</f>
        <v>870</v>
      </c>
      <c r="F58" s="244"/>
    </row>
    <row r="59" spans="1:7" s="230" customFormat="1" ht="27.6">
      <c r="A59" s="267" t="s">
        <v>119</v>
      </c>
      <c r="B59" s="244" t="s">
        <v>740</v>
      </c>
      <c r="C59" s="268">
        <v>22108.93</v>
      </c>
      <c r="D59" s="269">
        <v>0.3</v>
      </c>
      <c r="E59" s="268">
        <f>ROUND(D59*C59,1)</f>
        <v>6632.7</v>
      </c>
      <c r="F59" s="244"/>
      <c r="G59" s="275"/>
    </row>
    <row r="60" spans="1:7" s="230" customFormat="1">
      <c r="A60" s="267" t="s">
        <v>120</v>
      </c>
      <c r="B60" s="244" t="s">
        <v>725</v>
      </c>
      <c r="C60" s="268"/>
      <c r="D60" s="269"/>
      <c r="E60" s="268">
        <f>ROUND(E58*0.07,1)</f>
        <v>60.9</v>
      </c>
      <c r="F60" s="244"/>
    </row>
    <row r="61" spans="1:7" s="230" customFormat="1">
      <c r="A61" s="267" t="s">
        <v>125</v>
      </c>
      <c r="B61" s="244" t="s">
        <v>727</v>
      </c>
      <c r="C61" s="268"/>
      <c r="D61" s="269"/>
      <c r="E61" s="268">
        <v>70</v>
      </c>
      <c r="F61" s="244"/>
    </row>
    <row r="62" spans="1:7" s="236" customFormat="1">
      <c r="A62" s="262">
        <v>11</v>
      </c>
      <c r="B62" s="256" t="s">
        <v>164</v>
      </c>
      <c r="C62" s="264"/>
      <c r="D62" s="265"/>
      <c r="E62" s="264">
        <f>SUM(E63:E64)</f>
        <v>835.75</v>
      </c>
      <c r="F62" s="256"/>
    </row>
    <row r="63" spans="1:7" s="230" customFormat="1" ht="27.6">
      <c r="A63" s="267" t="s">
        <v>118</v>
      </c>
      <c r="B63" s="244" t="s">
        <v>726</v>
      </c>
      <c r="C63" s="268">
        <v>391</v>
      </c>
      <c r="D63" s="269"/>
      <c r="E63" s="268">
        <v>117</v>
      </c>
      <c r="F63" s="244"/>
    </row>
    <row r="64" spans="1:7" s="230" customFormat="1">
      <c r="A64" s="267" t="s">
        <v>119</v>
      </c>
      <c r="B64" s="244" t="s">
        <v>727</v>
      </c>
      <c r="C64" s="268"/>
      <c r="D64" s="269"/>
      <c r="E64" s="268">
        <f>729.35-10.6</f>
        <v>718.75</v>
      </c>
      <c r="F64" s="244"/>
      <c r="G64" s="276"/>
    </row>
  </sheetData>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topLeftCell="A31" workbookViewId="0">
      <selection activeCell="E48" sqref="E48"/>
    </sheetView>
  </sheetViews>
  <sheetFormatPr defaultColWidth="6.44140625" defaultRowHeight="15.6"/>
  <cols>
    <col min="1" max="1" width="6.44140625" style="330"/>
    <col min="2" max="2" width="35.6640625" style="54" customWidth="1"/>
    <col min="3" max="4" width="13.88671875" style="54" customWidth="1"/>
    <col min="5" max="5" width="13.88671875" style="83" customWidth="1"/>
    <col min="6" max="6" width="13.88671875" style="54" customWidth="1"/>
    <col min="7" max="16384" width="6.44140625" style="54"/>
  </cols>
  <sheetData>
    <row r="1" spans="1:6">
      <c r="A1" s="329"/>
      <c r="B1" s="329"/>
      <c r="E1" s="452" t="s">
        <v>100</v>
      </c>
      <c r="F1" s="452"/>
    </row>
    <row r="2" spans="1:6" ht="15.75" customHeight="1">
      <c r="A2" s="453" t="s">
        <v>101</v>
      </c>
      <c r="B2" s="453"/>
      <c r="C2" s="453"/>
      <c r="D2" s="453"/>
      <c r="E2" s="453"/>
      <c r="F2" s="453"/>
    </row>
    <row r="3" spans="1:6" ht="15.75" customHeight="1">
      <c r="A3" s="454" t="s">
        <v>744</v>
      </c>
      <c r="B3" s="454"/>
      <c r="C3" s="454"/>
      <c r="D3" s="454"/>
      <c r="E3" s="454"/>
      <c r="F3" s="454"/>
    </row>
    <row r="4" spans="1:6">
      <c r="E4" s="451" t="s">
        <v>102</v>
      </c>
      <c r="F4" s="451"/>
    </row>
    <row r="5" spans="1:6" s="55" customFormat="1">
      <c r="A5" s="449" t="s">
        <v>4</v>
      </c>
      <c r="B5" s="449" t="s">
        <v>5</v>
      </c>
      <c r="C5" s="449" t="s">
        <v>103</v>
      </c>
      <c r="D5" s="449" t="s">
        <v>8</v>
      </c>
      <c r="E5" s="449"/>
      <c r="F5" s="449"/>
    </row>
    <row r="6" spans="1:6" s="55" customFormat="1">
      <c r="A6" s="449"/>
      <c r="B6" s="449"/>
      <c r="C6" s="449"/>
      <c r="D6" s="449" t="s">
        <v>104</v>
      </c>
      <c r="E6" s="449" t="s">
        <v>105</v>
      </c>
      <c r="F6" s="449"/>
    </row>
    <row r="7" spans="1:6" s="55" customFormat="1">
      <c r="A7" s="449"/>
      <c r="B7" s="449"/>
      <c r="C7" s="449"/>
      <c r="D7" s="450"/>
      <c r="E7" s="338" t="s">
        <v>106</v>
      </c>
      <c r="F7" s="328" t="s">
        <v>107</v>
      </c>
    </row>
    <row r="8" spans="1:6" s="59" customFormat="1" ht="27.6">
      <c r="A8" s="56"/>
      <c r="B8" s="57" t="s">
        <v>108</v>
      </c>
      <c r="C8" s="58">
        <v>13108462</v>
      </c>
      <c r="D8" s="58">
        <v>15144379</v>
      </c>
      <c r="E8" s="58">
        <v>7231136.7562641529</v>
      </c>
      <c r="F8" s="58">
        <v>7913242.2437358471</v>
      </c>
    </row>
    <row r="9" spans="1:6" s="59" customFormat="1">
      <c r="A9" s="60" t="s">
        <v>19</v>
      </c>
      <c r="B9" s="61" t="s">
        <v>109</v>
      </c>
      <c r="C9" s="62">
        <v>5428400</v>
      </c>
      <c r="D9" s="62">
        <v>7000000</v>
      </c>
      <c r="E9" s="339">
        <v>2942769.6271238998</v>
      </c>
      <c r="F9" s="62">
        <v>4057230.3728761002</v>
      </c>
    </row>
    <row r="10" spans="1:6" s="59" customFormat="1">
      <c r="A10" s="63">
        <v>1</v>
      </c>
      <c r="B10" s="64" t="s">
        <v>21</v>
      </c>
      <c r="C10" s="65">
        <v>4928400</v>
      </c>
      <c r="D10" s="65">
        <v>6500000</v>
      </c>
      <c r="E10" s="340">
        <v>2442769.6271238998</v>
      </c>
      <c r="F10" s="65">
        <v>4057230.3728761002</v>
      </c>
    </row>
    <row r="11" spans="1:6" s="59" customFormat="1">
      <c r="A11" s="63">
        <v>2</v>
      </c>
      <c r="B11" s="64" t="s">
        <v>110</v>
      </c>
      <c r="C11" s="65">
        <v>500000</v>
      </c>
      <c r="D11" s="65">
        <v>500000</v>
      </c>
      <c r="E11" s="340">
        <v>500000</v>
      </c>
      <c r="F11" s="65"/>
    </row>
    <row r="12" spans="1:6" s="59" customFormat="1">
      <c r="A12" s="66" t="s">
        <v>62</v>
      </c>
      <c r="B12" s="67" t="s">
        <v>111</v>
      </c>
      <c r="C12" s="62">
        <v>7495362</v>
      </c>
      <c r="D12" s="62">
        <v>7355679</v>
      </c>
      <c r="E12" s="339">
        <v>3499667.1291402532</v>
      </c>
      <c r="F12" s="62">
        <v>3856011.8708597468</v>
      </c>
    </row>
    <row r="13" spans="1:6" s="59" customFormat="1">
      <c r="A13" s="66" t="s">
        <v>64</v>
      </c>
      <c r="B13" s="68" t="s">
        <v>112</v>
      </c>
      <c r="C13" s="62">
        <v>184700</v>
      </c>
      <c r="D13" s="62">
        <v>363700</v>
      </c>
      <c r="E13" s="339">
        <v>363700</v>
      </c>
      <c r="F13" s="62"/>
    </row>
    <row r="14" spans="1:6" s="59" customFormat="1" ht="26.4">
      <c r="A14" s="66" t="s">
        <v>91</v>
      </c>
      <c r="B14" s="13" t="s">
        <v>801</v>
      </c>
      <c r="C14" s="62"/>
      <c r="D14" s="62">
        <v>425000</v>
      </c>
      <c r="E14" s="339">
        <v>425000</v>
      </c>
      <c r="F14" s="62"/>
    </row>
    <row r="15" spans="1:6" s="70" customFormat="1">
      <c r="A15" s="66" t="s">
        <v>91</v>
      </c>
      <c r="B15" s="69" t="s">
        <v>113</v>
      </c>
      <c r="C15" s="62">
        <v>12264562</v>
      </c>
      <c r="D15" s="62">
        <v>14354579</v>
      </c>
      <c r="E15" s="339">
        <v>7608056.6653418103</v>
      </c>
      <c r="F15" s="62">
        <v>6746522.2846581899</v>
      </c>
    </row>
    <row r="16" spans="1:6" s="55" customFormat="1">
      <c r="A16" s="71">
        <v>1</v>
      </c>
      <c r="B16" s="72" t="s">
        <v>114</v>
      </c>
      <c r="C16" s="65">
        <v>4584500</v>
      </c>
      <c r="D16" s="65">
        <v>6635200</v>
      </c>
      <c r="E16" s="341">
        <v>3744689.586201557</v>
      </c>
      <c r="F16" s="73">
        <v>2890510.413798443</v>
      </c>
    </row>
    <row r="17" spans="1:7" s="55" customFormat="1">
      <c r="A17" s="71">
        <v>2</v>
      </c>
      <c r="B17" s="64" t="s">
        <v>111</v>
      </c>
      <c r="C17" s="65">
        <v>7495362</v>
      </c>
      <c r="D17" s="65">
        <v>7355679</v>
      </c>
      <c r="E17" s="341">
        <v>3499667.0791402534</v>
      </c>
      <c r="F17" s="73">
        <v>3856011.8708597468</v>
      </c>
    </row>
    <row r="18" spans="1:7" s="55" customFormat="1">
      <c r="A18" s="71">
        <v>3</v>
      </c>
      <c r="B18" s="74" t="s">
        <v>112</v>
      </c>
      <c r="C18" s="65">
        <v>184700</v>
      </c>
      <c r="D18" s="65">
        <v>363700</v>
      </c>
      <c r="E18" s="340">
        <v>363700</v>
      </c>
      <c r="F18" s="75"/>
    </row>
    <row r="19" spans="1:7" s="55" customFormat="1" ht="27.6">
      <c r="A19" s="66"/>
      <c r="B19" s="76" t="s">
        <v>115</v>
      </c>
      <c r="C19" s="62">
        <v>13528379.146312438</v>
      </c>
      <c r="D19" s="62">
        <v>14354579</v>
      </c>
      <c r="E19" s="339">
        <v>7608056.7153418092</v>
      </c>
      <c r="F19" s="62">
        <v>6746522.2846581889</v>
      </c>
    </row>
    <row r="20" spans="1:7" s="55" customFormat="1">
      <c r="A20" s="77" t="s">
        <v>19</v>
      </c>
      <c r="B20" s="76" t="s">
        <v>116</v>
      </c>
      <c r="C20" s="62">
        <v>10983943.146312438</v>
      </c>
      <c r="D20" s="62">
        <v>11927786</v>
      </c>
      <c r="E20" s="339">
        <v>5181263.7153418092</v>
      </c>
      <c r="F20" s="62">
        <v>6746522.2846581889</v>
      </c>
    </row>
    <row r="21" spans="1:7" s="55" customFormat="1">
      <c r="A21" s="66">
        <v>1</v>
      </c>
      <c r="B21" s="69" t="s">
        <v>117</v>
      </c>
      <c r="C21" s="62">
        <v>3724370</v>
      </c>
      <c r="D21" s="62">
        <v>4154603.5491504399</v>
      </c>
      <c r="E21" s="339">
        <v>2208914</v>
      </c>
      <c r="F21" s="62">
        <v>1945689.5491504399</v>
      </c>
    </row>
    <row r="22" spans="1:7" s="55" customFormat="1">
      <c r="A22" s="71" t="s">
        <v>118</v>
      </c>
      <c r="B22" s="78" t="s">
        <v>73</v>
      </c>
      <c r="C22" s="65">
        <v>455400</v>
      </c>
      <c r="D22" s="65">
        <v>478625</v>
      </c>
      <c r="E22" s="340">
        <v>287175</v>
      </c>
      <c r="F22" s="65">
        <v>191450</v>
      </c>
    </row>
    <row r="23" spans="1:7" s="55" customFormat="1" ht="27.6">
      <c r="A23" s="71" t="s">
        <v>119</v>
      </c>
      <c r="B23" s="78" t="s">
        <v>74</v>
      </c>
      <c r="C23" s="65">
        <v>30000</v>
      </c>
      <c r="D23" s="65">
        <v>24050</v>
      </c>
      <c r="E23" s="340">
        <v>24050</v>
      </c>
      <c r="F23" s="65"/>
    </row>
    <row r="24" spans="1:7" s="55" customFormat="1">
      <c r="A24" s="71" t="s">
        <v>120</v>
      </c>
      <c r="B24" s="78" t="s">
        <v>75</v>
      </c>
      <c r="C24" s="65">
        <v>2771970</v>
      </c>
      <c r="D24" s="65">
        <v>2827228.5491504399</v>
      </c>
      <c r="E24" s="340">
        <v>1072989</v>
      </c>
      <c r="F24" s="65">
        <v>1754239.5491504399</v>
      </c>
    </row>
    <row r="25" spans="1:7" s="81" customFormat="1" ht="27.6">
      <c r="A25" s="79" t="s">
        <v>121</v>
      </c>
      <c r="B25" s="80" t="s">
        <v>122</v>
      </c>
      <c r="C25" s="75">
        <v>945000</v>
      </c>
      <c r="D25" s="75">
        <v>147989</v>
      </c>
      <c r="E25" s="342">
        <v>147989</v>
      </c>
      <c r="F25" s="75"/>
    </row>
    <row r="26" spans="1:7" s="81" customFormat="1">
      <c r="A26" s="79" t="s">
        <v>123</v>
      </c>
      <c r="B26" s="80" t="s">
        <v>124</v>
      </c>
      <c r="C26" s="75">
        <v>1335635.9173332299</v>
      </c>
      <c r="D26" s="75">
        <v>2679239.5491504399</v>
      </c>
      <c r="E26" s="342">
        <v>925000</v>
      </c>
      <c r="F26" s="75">
        <v>1754239.5491504399</v>
      </c>
    </row>
    <row r="27" spans="1:7" s="55" customFormat="1" ht="27.6">
      <c r="A27" s="71" t="s">
        <v>125</v>
      </c>
      <c r="B27" s="78" t="s">
        <v>748</v>
      </c>
      <c r="C27" s="65"/>
      <c r="D27" s="75">
        <v>425000</v>
      </c>
      <c r="E27" s="340">
        <v>425000</v>
      </c>
      <c r="F27" s="65"/>
    </row>
    <row r="28" spans="1:7" s="55" customFormat="1">
      <c r="A28" s="71" t="s">
        <v>126</v>
      </c>
      <c r="B28" s="78" t="s">
        <v>76</v>
      </c>
      <c r="C28" s="65">
        <v>45000</v>
      </c>
      <c r="D28" s="65">
        <v>55000</v>
      </c>
      <c r="E28" s="340">
        <v>55000</v>
      </c>
      <c r="F28" s="75"/>
    </row>
    <row r="29" spans="1:7" s="55" customFormat="1">
      <c r="A29" s="71" t="s">
        <v>749</v>
      </c>
      <c r="B29" s="53" t="s">
        <v>77</v>
      </c>
      <c r="C29" s="65">
        <v>422000</v>
      </c>
      <c r="D29" s="65">
        <v>344700</v>
      </c>
      <c r="E29" s="340">
        <v>344700</v>
      </c>
      <c r="F29" s="75"/>
    </row>
    <row r="30" spans="1:7" s="82" customFormat="1">
      <c r="A30" s="66">
        <v>2</v>
      </c>
      <c r="B30" s="69" t="s">
        <v>78</v>
      </c>
      <c r="C30" s="62">
        <v>6883657.146312437</v>
      </c>
      <c r="D30" s="62">
        <v>7400815.9851563945</v>
      </c>
      <c r="E30" s="339">
        <v>2732752.7153418092</v>
      </c>
      <c r="F30" s="62">
        <v>4668063.2698145853</v>
      </c>
      <c r="G30" s="187" t="e">
        <f>#REF!-F30</f>
        <v>#REF!</v>
      </c>
    </row>
    <row r="31" spans="1:7" s="59" customFormat="1">
      <c r="A31" s="71" t="s">
        <v>127</v>
      </c>
      <c r="B31" s="78" t="s">
        <v>79</v>
      </c>
      <c r="C31" s="65">
        <v>796137.52262873761</v>
      </c>
      <c r="D31" s="65">
        <v>974509.49495852564</v>
      </c>
      <c r="E31" s="340">
        <v>553172.96751644195</v>
      </c>
      <c r="F31" s="65">
        <v>421336.52744208369</v>
      </c>
    </row>
    <row r="32" spans="1:7" s="59" customFormat="1">
      <c r="A32" s="71" t="s">
        <v>128</v>
      </c>
      <c r="B32" s="78" t="s">
        <v>80</v>
      </c>
      <c r="C32" s="65">
        <v>3126620.4416986695</v>
      </c>
      <c r="D32" s="65">
        <v>3235169.775299558</v>
      </c>
      <c r="E32" s="340">
        <v>797377.19314852136</v>
      </c>
      <c r="F32" s="65">
        <v>2437792.5821510367</v>
      </c>
    </row>
    <row r="33" spans="1:6" s="55" customFormat="1">
      <c r="A33" s="71" t="s">
        <v>129</v>
      </c>
      <c r="B33" s="78" t="s">
        <v>130</v>
      </c>
      <c r="C33" s="65">
        <v>535187.61643692001</v>
      </c>
      <c r="D33" s="65">
        <v>548998.06036444521</v>
      </c>
      <c r="E33" s="340">
        <v>280174.56036743999</v>
      </c>
      <c r="F33" s="65">
        <v>268823.49999700522</v>
      </c>
    </row>
    <row r="34" spans="1:6" s="55" customFormat="1">
      <c r="A34" s="71" t="s">
        <v>131</v>
      </c>
      <c r="B34" s="78" t="s">
        <v>82</v>
      </c>
      <c r="C34" s="65">
        <v>84849.875477871974</v>
      </c>
      <c r="D34" s="65">
        <v>85914.619255071972</v>
      </c>
      <c r="E34" s="340">
        <v>58014.396684439998</v>
      </c>
      <c r="F34" s="65">
        <v>27900.22257063198</v>
      </c>
    </row>
    <row r="35" spans="1:6" s="55" customFormat="1">
      <c r="A35" s="71" t="s">
        <v>132</v>
      </c>
      <c r="B35" s="78" t="s">
        <v>133</v>
      </c>
      <c r="C35" s="65">
        <v>27570.6439421</v>
      </c>
      <c r="D35" s="65">
        <v>30608.036450799998</v>
      </c>
      <c r="E35" s="340">
        <v>30608.036450799998</v>
      </c>
      <c r="F35" s="65"/>
    </row>
    <row r="36" spans="1:6" s="55" customFormat="1">
      <c r="A36" s="71" t="s">
        <v>134</v>
      </c>
      <c r="B36" s="78" t="s">
        <v>84</v>
      </c>
      <c r="C36" s="65">
        <v>37234.593731625071</v>
      </c>
      <c r="D36" s="65">
        <v>36553.218620925072</v>
      </c>
      <c r="E36" s="340">
        <v>27281.529841600001</v>
      </c>
      <c r="F36" s="65">
        <v>9271.6887793250735</v>
      </c>
    </row>
    <row r="37" spans="1:6" s="55" customFormat="1">
      <c r="A37" s="71" t="s">
        <v>135</v>
      </c>
      <c r="B37" s="78" t="s">
        <v>85</v>
      </c>
      <c r="C37" s="65">
        <v>515420.93739388027</v>
      </c>
      <c r="D37" s="65">
        <v>512015.81079350872</v>
      </c>
      <c r="E37" s="340">
        <v>82293.556799028462</v>
      </c>
      <c r="F37" s="65">
        <v>429722.25399448024</v>
      </c>
    </row>
    <row r="38" spans="1:6" s="55" customFormat="1">
      <c r="A38" s="71" t="s">
        <v>136</v>
      </c>
      <c r="B38" s="78" t="s">
        <v>137</v>
      </c>
      <c r="C38" s="65">
        <v>1251841.2116428029</v>
      </c>
      <c r="D38" s="65">
        <v>1304354.9688666295</v>
      </c>
      <c r="E38" s="340">
        <v>477797.93828643701</v>
      </c>
      <c r="F38" s="65">
        <v>826557.03058019257</v>
      </c>
    </row>
    <row r="39" spans="1:6" s="55" customFormat="1">
      <c r="A39" s="71" t="s">
        <v>138</v>
      </c>
      <c r="B39" s="78" t="s">
        <v>139</v>
      </c>
      <c r="C39" s="65">
        <v>213915.51646577363</v>
      </c>
      <c r="D39" s="65">
        <v>266846.20486577362</v>
      </c>
      <c r="E39" s="340">
        <v>144253</v>
      </c>
      <c r="F39" s="65">
        <v>122593.20486577362</v>
      </c>
    </row>
    <row r="40" spans="1:6" s="55" customFormat="1">
      <c r="A40" s="71" t="s">
        <v>140</v>
      </c>
      <c r="B40" s="78" t="s">
        <v>88</v>
      </c>
      <c r="C40" s="65">
        <v>52776.748925205698</v>
      </c>
      <c r="D40" s="65">
        <v>52136.245809205706</v>
      </c>
      <c r="E40" s="340">
        <v>43150</v>
      </c>
      <c r="F40" s="65">
        <v>8986.2458092057022</v>
      </c>
    </row>
    <row r="41" spans="1:6" s="55" customFormat="1">
      <c r="A41" s="71" t="s">
        <v>141</v>
      </c>
      <c r="B41" s="74" t="s">
        <v>142</v>
      </c>
      <c r="C41" s="65">
        <v>217252.0379688511</v>
      </c>
      <c r="D41" s="65">
        <v>174119.54987195111</v>
      </c>
      <c r="E41" s="340">
        <v>59039.536247100004</v>
      </c>
      <c r="F41" s="65">
        <v>115080.0136248511</v>
      </c>
    </row>
    <row r="42" spans="1:6" s="55" customFormat="1">
      <c r="A42" s="71" t="s">
        <v>143</v>
      </c>
      <c r="B42" s="74" t="s">
        <v>144</v>
      </c>
      <c r="C42" s="65"/>
      <c r="D42" s="65">
        <v>100000</v>
      </c>
      <c r="E42" s="340">
        <v>100000</v>
      </c>
      <c r="F42" s="65"/>
    </row>
    <row r="43" spans="1:6" s="55" customFormat="1" ht="27.6">
      <c r="A43" s="71" t="s">
        <v>145</v>
      </c>
      <c r="B43" s="78" t="s">
        <v>146</v>
      </c>
      <c r="C43" s="65">
        <v>24850</v>
      </c>
      <c r="D43" s="65">
        <v>79590</v>
      </c>
      <c r="E43" s="340">
        <v>79590</v>
      </c>
      <c r="F43" s="74"/>
    </row>
    <row r="44" spans="1:6" s="82" customFormat="1">
      <c r="A44" s="66">
        <v>3</v>
      </c>
      <c r="B44" s="68" t="s">
        <v>147</v>
      </c>
      <c r="C44" s="62">
        <v>65584</v>
      </c>
      <c r="D44" s="62">
        <v>61900</v>
      </c>
      <c r="E44" s="339">
        <v>61900</v>
      </c>
      <c r="F44" s="62"/>
    </row>
    <row r="45" spans="1:6" s="82" customFormat="1">
      <c r="A45" s="66">
        <v>4</v>
      </c>
      <c r="B45" s="68" t="s">
        <v>148</v>
      </c>
      <c r="C45" s="62">
        <v>1000</v>
      </c>
      <c r="D45" s="62">
        <v>1000</v>
      </c>
      <c r="E45" s="339">
        <v>1000</v>
      </c>
      <c r="F45" s="62"/>
    </row>
    <row r="46" spans="1:6" s="82" customFormat="1">
      <c r="A46" s="66">
        <v>5</v>
      </c>
      <c r="B46" s="69" t="s">
        <v>90</v>
      </c>
      <c r="C46" s="62">
        <v>309332</v>
      </c>
      <c r="D46" s="62">
        <v>309466.4656931638</v>
      </c>
      <c r="E46" s="339">
        <v>176697</v>
      </c>
      <c r="F46" s="62">
        <v>132769.4656931638</v>
      </c>
    </row>
    <row r="47" spans="1:6" s="59" customFormat="1" ht="27.6">
      <c r="A47" s="343" t="s">
        <v>62</v>
      </c>
      <c r="B47" s="344" t="s">
        <v>149</v>
      </c>
      <c r="C47" s="345">
        <v>2544436</v>
      </c>
      <c r="D47" s="345">
        <v>2426793</v>
      </c>
      <c r="E47" s="346">
        <v>2426793</v>
      </c>
      <c r="F47" s="345"/>
    </row>
  </sheetData>
  <mergeCells count="10">
    <mergeCell ref="D6:D7"/>
    <mergeCell ref="E6:F6"/>
    <mergeCell ref="E4:F4"/>
    <mergeCell ref="E1:F1"/>
    <mergeCell ref="A2:F2"/>
    <mergeCell ref="A3:F3"/>
    <mergeCell ref="A5:A7"/>
    <mergeCell ref="B5:B7"/>
    <mergeCell ref="C5:C7"/>
    <mergeCell ref="D5:F5"/>
  </mergeCells>
  <pageMargins left="0.7" right="0.7" top="0.5" bottom="0.61"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6"/>
  <sheetViews>
    <sheetView workbookViewId="0">
      <selection activeCell="B9" sqref="B9"/>
    </sheetView>
  </sheetViews>
  <sheetFormatPr defaultColWidth="9.109375" defaultRowHeight="15.6"/>
  <cols>
    <col min="1" max="1" width="5" style="310" customWidth="1"/>
    <col min="2" max="2" width="64.5546875" style="286" customWidth="1"/>
    <col min="3" max="3" width="17.6640625" style="286" customWidth="1"/>
    <col min="4" max="16384" width="9.109375" style="286"/>
  </cols>
  <sheetData>
    <row r="2" spans="1:4">
      <c r="A2" s="455" t="s">
        <v>750</v>
      </c>
      <c r="B2" s="455"/>
      <c r="C2" s="455"/>
    </row>
    <row r="3" spans="1:4">
      <c r="A3" s="455"/>
      <c r="B3" s="455"/>
      <c r="C3" s="455"/>
    </row>
    <row r="4" spans="1:4" ht="30" customHeight="1">
      <c r="A4" s="456" t="s">
        <v>744</v>
      </c>
      <c r="B4" s="456"/>
      <c r="C4" s="456"/>
    </row>
    <row r="5" spans="1:4">
      <c r="A5" s="287"/>
      <c r="B5" s="287"/>
      <c r="C5" s="286" t="s">
        <v>582</v>
      </c>
    </row>
    <row r="6" spans="1:4">
      <c r="A6" s="457" t="s">
        <v>751</v>
      </c>
      <c r="B6" s="457" t="s">
        <v>752</v>
      </c>
      <c r="C6" s="459" t="s">
        <v>608</v>
      </c>
    </row>
    <row r="7" spans="1:4">
      <c r="A7" s="458"/>
      <c r="B7" s="458"/>
      <c r="C7" s="460"/>
    </row>
    <row r="8" spans="1:4" s="292" customFormat="1" ht="33.6">
      <c r="A8" s="288" t="s">
        <v>19</v>
      </c>
      <c r="B8" s="289" t="s">
        <v>753</v>
      </c>
      <c r="C8" s="290">
        <f>SUBTOTAL(9,C9:C33)</f>
        <v>147989</v>
      </c>
      <c r="D8" s="291"/>
    </row>
    <row r="9" spans="1:4" s="292" customFormat="1" ht="16.8">
      <c r="A9" s="293">
        <v>1</v>
      </c>
      <c r="B9" s="294" t="s">
        <v>754</v>
      </c>
      <c r="C9" s="290">
        <f>SUBTOTAL(9,C10:C22)</f>
        <v>95128</v>
      </c>
      <c r="D9" s="295"/>
    </row>
    <row r="10" spans="1:4" ht="33.6">
      <c r="A10" s="293" t="s">
        <v>118</v>
      </c>
      <c r="B10" s="294" t="s">
        <v>755</v>
      </c>
      <c r="C10" s="290">
        <f>SUBTOTAL(9,C11:C16)</f>
        <v>39828</v>
      </c>
    </row>
    <row r="11" spans="1:4" ht="16.8">
      <c r="A11" s="296" t="s">
        <v>22</v>
      </c>
      <c r="B11" s="297" t="s">
        <v>756</v>
      </c>
      <c r="C11" s="298">
        <v>2700</v>
      </c>
    </row>
    <row r="12" spans="1:4" s="292" customFormat="1" ht="33.6">
      <c r="A12" s="296" t="s">
        <v>24</v>
      </c>
      <c r="B12" s="297" t="s">
        <v>757</v>
      </c>
      <c r="C12" s="298">
        <v>18000</v>
      </c>
      <c r="D12" s="291"/>
    </row>
    <row r="13" spans="1:4" s="292" customFormat="1" ht="16.8">
      <c r="A13" s="296" t="s">
        <v>26</v>
      </c>
      <c r="B13" s="297" t="s">
        <v>758</v>
      </c>
      <c r="C13" s="298">
        <v>4000</v>
      </c>
      <c r="D13" s="291"/>
    </row>
    <row r="14" spans="1:4" s="299" customFormat="1" ht="33.6">
      <c r="A14" s="296" t="s">
        <v>28</v>
      </c>
      <c r="B14" s="297" t="s">
        <v>759</v>
      </c>
      <c r="C14" s="298">
        <v>3136</v>
      </c>
    </row>
    <row r="15" spans="1:4" s="299" customFormat="1" ht="33.6">
      <c r="A15" s="296" t="s">
        <v>30</v>
      </c>
      <c r="B15" s="297" t="s">
        <v>760</v>
      </c>
      <c r="C15" s="298">
        <v>9992</v>
      </c>
    </row>
    <row r="16" spans="1:4" s="299" customFormat="1" ht="33.6">
      <c r="A16" s="296" t="s">
        <v>32</v>
      </c>
      <c r="B16" s="297" t="s">
        <v>761</v>
      </c>
      <c r="C16" s="298">
        <v>2000</v>
      </c>
    </row>
    <row r="17" spans="1:4" s="301" customFormat="1" ht="34.799999999999997">
      <c r="A17" s="293" t="s">
        <v>119</v>
      </c>
      <c r="B17" s="300" t="s">
        <v>762</v>
      </c>
      <c r="C17" s="290">
        <f>SUBTOTAL(9,C18:C22)</f>
        <v>55300</v>
      </c>
    </row>
    <row r="18" spans="1:4" s="292" customFormat="1" ht="33.6">
      <c r="A18" s="296" t="s">
        <v>28</v>
      </c>
      <c r="B18" s="297" t="s">
        <v>763</v>
      </c>
      <c r="C18" s="298">
        <v>6300</v>
      </c>
      <c r="D18" s="291"/>
    </row>
    <row r="19" spans="1:4" s="292" customFormat="1" ht="33.6">
      <c r="A19" s="296" t="s">
        <v>30</v>
      </c>
      <c r="B19" s="297" t="s">
        <v>764</v>
      </c>
      <c r="C19" s="298">
        <v>25000</v>
      </c>
      <c r="D19" s="291"/>
    </row>
    <row r="20" spans="1:4" s="292" customFormat="1" ht="33.6">
      <c r="A20" s="296" t="s">
        <v>32</v>
      </c>
      <c r="B20" s="297" t="s">
        <v>765</v>
      </c>
      <c r="C20" s="298">
        <v>24000</v>
      </c>
      <c r="D20" s="291"/>
    </row>
    <row r="21" spans="1:4" s="292" customFormat="1" ht="33.6">
      <c r="A21" s="296" t="s">
        <v>34</v>
      </c>
      <c r="B21" s="297" t="s">
        <v>766</v>
      </c>
      <c r="C21" s="298"/>
      <c r="D21" s="291"/>
    </row>
    <row r="22" spans="1:4" s="292" customFormat="1" ht="33.6">
      <c r="A22" s="296" t="s">
        <v>36</v>
      </c>
      <c r="B22" s="297" t="s">
        <v>767</v>
      </c>
      <c r="C22" s="298"/>
      <c r="D22" s="291"/>
    </row>
    <row r="23" spans="1:4" s="292" customFormat="1" ht="16.8">
      <c r="A23" s="302">
        <v>2</v>
      </c>
      <c r="B23" s="303" t="s">
        <v>768</v>
      </c>
      <c r="C23" s="290">
        <f>SUBTOTAL(9,C24:C29)</f>
        <v>21800</v>
      </c>
      <c r="D23" s="291"/>
    </row>
    <row r="24" spans="1:4" ht="33.6">
      <c r="A24" s="293" t="s">
        <v>118</v>
      </c>
      <c r="B24" s="294" t="s">
        <v>755</v>
      </c>
      <c r="C24" s="290">
        <f>SUBTOTAL(9,C25:C27)</f>
        <v>21800</v>
      </c>
    </row>
    <row r="25" spans="1:4" s="292" customFormat="1" ht="16.8">
      <c r="A25" s="304" t="s">
        <v>127</v>
      </c>
      <c r="B25" s="297" t="s">
        <v>769</v>
      </c>
      <c r="C25" s="298">
        <v>20000</v>
      </c>
      <c r="D25" s="291"/>
    </row>
    <row r="26" spans="1:4" s="292" customFormat="1" ht="33.6">
      <c r="A26" s="304" t="s">
        <v>128</v>
      </c>
      <c r="B26" s="297" t="s">
        <v>770</v>
      </c>
      <c r="C26" s="298">
        <v>0</v>
      </c>
      <c r="D26" s="291"/>
    </row>
    <row r="27" spans="1:4" s="292" customFormat="1" ht="33.6">
      <c r="A27" s="304" t="s">
        <v>128</v>
      </c>
      <c r="B27" s="297" t="s">
        <v>771</v>
      </c>
      <c r="C27" s="298">
        <v>1800</v>
      </c>
      <c r="D27" s="291"/>
    </row>
    <row r="28" spans="1:4" s="301" customFormat="1" ht="34.799999999999997">
      <c r="A28" s="293" t="s">
        <v>119</v>
      </c>
      <c r="B28" s="300" t="s">
        <v>772</v>
      </c>
      <c r="C28" s="298"/>
    </row>
    <row r="29" spans="1:4" ht="36">
      <c r="A29" s="304" t="s">
        <v>131</v>
      </c>
      <c r="B29" s="305" t="s">
        <v>773</v>
      </c>
      <c r="C29" s="298"/>
    </row>
    <row r="30" spans="1:4" s="292" customFormat="1" ht="16.8">
      <c r="A30" s="302">
        <v>3</v>
      </c>
      <c r="B30" s="294" t="s">
        <v>774</v>
      </c>
      <c r="C30" s="290">
        <f>SUBTOTAL(9,C31:C33)</f>
        <v>31061</v>
      </c>
      <c r="D30" s="291"/>
    </row>
    <row r="31" spans="1:4" s="301" customFormat="1" ht="34.799999999999997">
      <c r="A31" s="293" t="s">
        <v>118</v>
      </c>
      <c r="B31" s="300" t="s">
        <v>772</v>
      </c>
      <c r="C31" s="290">
        <f>SUBTOTAL(9,C32:C33)</f>
        <v>31061</v>
      </c>
    </row>
    <row r="32" spans="1:4" s="299" customFormat="1" ht="33.6">
      <c r="A32" s="306" t="s">
        <v>259</v>
      </c>
      <c r="B32" s="297" t="s">
        <v>775</v>
      </c>
      <c r="C32" s="298">
        <v>20000</v>
      </c>
    </row>
    <row r="33" spans="1:3" s="299" customFormat="1" ht="33.6">
      <c r="A33" s="307" t="s">
        <v>261</v>
      </c>
      <c r="B33" s="308" t="s">
        <v>776</v>
      </c>
      <c r="C33" s="309">
        <v>11061</v>
      </c>
    </row>
    <row r="34" spans="1:3" s="311" customFormat="1">
      <c r="A34" s="310"/>
      <c r="B34" s="286"/>
    </row>
    <row r="35" spans="1:3" s="311" customFormat="1">
      <c r="A35" s="310"/>
      <c r="B35" s="286"/>
    </row>
    <row r="36" spans="1:3" s="311" customFormat="1">
      <c r="A36" s="310"/>
      <c r="B36" s="286"/>
    </row>
  </sheetData>
  <mergeCells count="5">
    <mergeCell ref="A2:C3"/>
    <mergeCell ref="A4:C4"/>
    <mergeCell ref="A6:A7"/>
    <mergeCell ref="B6:B7"/>
    <mergeCell ref="C6: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topLeftCell="A7" workbookViewId="0">
      <selection activeCell="I12" sqref="I12"/>
    </sheetView>
  </sheetViews>
  <sheetFormatPr defaultColWidth="9.109375" defaultRowHeight="13.8"/>
  <cols>
    <col min="1" max="1" width="7" style="325" customWidth="1"/>
    <col min="2" max="2" width="42" style="326" customWidth="1"/>
    <col min="3" max="3" width="13.44140625" style="327" customWidth="1"/>
    <col min="4" max="5" width="13.44140625" style="314" customWidth="1"/>
    <col min="6" max="6" width="9.109375" style="314"/>
    <col min="7" max="16384" width="9.109375" style="224"/>
  </cols>
  <sheetData>
    <row r="1" spans="1:7" ht="16.8">
      <c r="A1" s="312"/>
      <c r="B1" s="313"/>
      <c r="C1" s="313"/>
      <c r="D1" s="461" t="s">
        <v>777</v>
      </c>
      <c r="E1" s="461"/>
    </row>
    <row r="2" spans="1:7" ht="17.399999999999999">
      <c r="A2" s="462" t="s">
        <v>778</v>
      </c>
      <c r="B2" s="463"/>
      <c r="C2" s="463"/>
      <c r="D2" s="463"/>
      <c r="E2" s="463"/>
    </row>
    <row r="3" spans="1:7" ht="15.6">
      <c r="A3" s="464" t="s">
        <v>744</v>
      </c>
      <c r="B3" s="464"/>
      <c r="C3" s="464"/>
      <c r="D3" s="464"/>
      <c r="E3" s="464"/>
    </row>
    <row r="4" spans="1:7" ht="16.8">
      <c r="A4" s="312"/>
      <c r="B4" s="315"/>
      <c r="C4" s="315"/>
      <c r="D4" s="315"/>
      <c r="E4" s="316" t="s">
        <v>779</v>
      </c>
    </row>
    <row r="5" spans="1:7" ht="50.4">
      <c r="A5" s="317" t="s">
        <v>751</v>
      </c>
      <c r="B5" s="317" t="s">
        <v>780</v>
      </c>
      <c r="C5" s="317" t="s">
        <v>781</v>
      </c>
      <c r="D5" s="317" t="s">
        <v>782</v>
      </c>
      <c r="E5" s="317" t="s">
        <v>783</v>
      </c>
    </row>
    <row r="6" spans="1:7" ht="16.8">
      <c r="A6" s="318"/>
      <c r="B6" s="319" t="s">
        <v>784</v>
      </c>
      <c r="C6" s="320">
        <f>SUM(C7:C16)</f>
        <v>344700</v>
      </c>
      <c r="D6" s="320">
        <f>SUM(D7:D16)</f>
        <v>59101.850765999996</v>
      </c>
      <c r="E6" s="320">
        <f>SUM(E7:E16)</f>
        <v>2797.9139580000001</v>
      </c>
      <c r="G6" s="321"/>
    </row>
    <row r="7" spans="1:7" ht="33.6">
      <c r="A7" s="322">
        <v>1</v>
      </c>
      <c r="B7" s="323" t="s">
        <v>785</v>
      </c>
      <c r="C7" s="324">
        <v>32500</v>
      </c>
      <c r="D7" s="324"/>
      <c r="E7" s="324"/>
    </row>
    <row r="8" spans="1:7" ht="33.6">
      <c r="A8" s="322">
        <v>2</v>
      </c>
      <c r="B8" s="323" t="s">
        <v>786</v>
      </c>
      <c r="C8" s="324">
        <v>26800</v>
      </c>
      <c r="D8" s="324"/>
      <c r="E8" s="324">
        <f>[1]Sheet2!$G$26/1000000</f>
        <v>242.65770000000001</v>
      </c>
    </row>
    <row r="9" spans="1:7" ht="67.2">
      <c r="A9" s="322">
        <v>3</v>
      </c>
      <c r="B9" s="323" t="s">
        <v>787</v>
      </c>
      <c r="C9" s="324">
        <v>33156</v>
      </c>
      <c r="D9" s="324">
        <f>[1]Sheet2!$E$20/1000000</f>
        <v>5713.0574999999999</v>
      </c>
      <c r="E9" s="324">
        <f>[1]Sheet2!$G$20/1000000</f>
        <v>370.01765399999999</v>
      </c>
    </row>
    <row r="10" spans="1:7" ht="50.4">
      <c r="A10" s="322">
        <v>4</v>
      </c>
      <c r="B10" s="323" t="s">
        <v>788</v>
      </c>
      <c r="C10" s="324">
        <v>25023</v>
      </c>
      <c r="D10" s="324">
        <f>[1]Sheet2!$E$17/1000000</f>
        <v>2763.0466379999998</v>
      </c>
      <c r="E10" s="324">
        <f>[1]Sheet2!$G$17/1000000</f>
        <v>282.70800000000003</v>
      </c>
    </row>
    <row r="11" spans="1:7" ht="50.4">
      <c r="A11" s="322">
        <v>5</v>
      </c>
      <c r="B11" s="323" t="s">
        <v>789</v>
      </c>
      <c r="C11" s="324">
        <f>63000+10000</f>
        <v>73000</v>
      </c>
      <c r="D11" s="324">
        <f>[1]Sheet2!$E$11/1000000</f>
        <v>11151.699768</v>
      </c>
      <c r="E11" s="324"/>
    </row>
    <row r="12" spans="1:7" ht="50.4">
      <c r="A12" s="322">
        <v>6</v>
      </c>
      <c r="B12" s="323" t="s">
        <v>790</v>
      </c>
      <c r="C12" s="324">
        <v>20925</v>
      </c>
      <c r="D12" s="324"/>
      <c r="E12" s="324"/>
    </row>
    <row r="13" spans="1:7" ht="50.4">
      <c r="A13" s="322">
        <v>7</v>
      </c>
      <c r="B13" s="323" t="s">
        <v>791</v>
      </c>
      <c r="C13" s="324">
        <f>120000+11243</f>
        <v>131243</v>
      </c>
      <c r="D13" s="324">
        <f>[1]Sheet2!$E$23/1000000</f>
        <v>35338.5</v>
      </c>
      <c r="E13" s="324"/>
    </row>
    <row r="14" spans="1:7" ht="33.6">
      <c r="A14" s="322">
        <v>8</v>
      </c>
      <c r="B14" s="323" t="s">
        <v>792</v>
      </c>
      <c r="C14" s="324">
        <v>0</v>
      </c>
      <c r="D14" s="324"/>
      <c r="E14" s="324"/>
    </row>
    <row r="15" spans="1:7" ht="16.8">
      <c r="A15" s="322">
        <v>9</v>
      </c>
      <c r="B15" s="323" t="s">
        <v>793</v>
      </c>
      <c r="C15" s="324">
        <v>2053</v>
      </c>
      <c r="D15" s="324">
        <f>[1]Sheet2!$E$14/1000000</f>
        <v>1274.5418999999999</v>
      </c>
      <c r="E15" s="324">
        <f>[1]Sheet2!$G$14/1000000</f>
        <v>338.44859400000001</v>
      </c>
    </row>
    <row r="16" spans="1:7" ht="33.6">
      <c r="A16" s="322">
        <v>10</v>
      </c>
      <c r="B16" s="323" t="s">
        <v>794</v>
      </c>
      <c r="C16" s="324">
        <v>0</v>
      </c>
      <c r="D16" s="324">
        <f>[1]Sheet2!$E$8/1000000</f>
        <v>2861.0049600000002</v>
      </c>
      <c r="E16" s="324">
        <f>[1]Sheet2!$G$8/1000000</f>
        <v>1564.0820100000001</v>
      </c>
    </row>
  </sheetData>
  <mergeCells count="3">
    <mergeCell ref="D1:E1"/>
    <mergeCell ref="A2:E2"/>
    <mergeCell ref="A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3"/>
  <sheetViews>
    <sheetView workbookViewId="0">
      <selection activeCell="F8" sqref="F8:H362"/>
    </sheetView>
  </sheetViews>
  <sheetFormatPr defaultRowHeight="14.4"/>
  <cols>
    <col min="1" max="1" width="7.44140625" customWidth="1"/>
    <col min="2" max="2" width="39.88671875" customWidth="1"/>
    <col min="3" max="8" width="12.44140625" customWidth="1"/>
  </cols>
  <sheetData>
    <row r="1" spans="1:8">
      <c r="A1" s="467" t="s">
        <v>150</v>
      </c>
      <c r="B1" s="467"/>
      <c r="C1" s="467"/>
      <c r="D1" s="467"/>
      <c r="E1" s="467"/>
      <c r="F1" s="467"/>
      <c r="G1" s="467"/>
      <c r="H1" s="467"/>
    </row>
    <row r="2" spans="1:8" ht="15" customHeight="1">
      <c r="A2" s="466" t="s">
        <v>744</v>
      </c>
      <c r="B2" s="466"/>
      <c r="C2" s="466"/>
      <c r="D2" s="466"/>
      <c r="E2" s="466"/>
      <c r="F2" s="466"/>
      <c r="G2" s="466"/>
      <c r="H2" s="466"/>
    </row>
    <row r="3" spans="1:8" ht="15" customHeight="1">
      <c r="A3" s="347"/>
      <c r="B3" s="347"/>
      <c r="C3" s="468"/>
      <c r="D3" s="468"/>
      <c r="E3" s="468"/>
      <c r="F3" s="469" t="s">
        <v>102</v>
      </c>
      <c r="G3" s="469"/>
      <c r="H3" s="469"/>
    </row>
    <row r="4" spans="1:8">
      <c r="A4" s="465" t="s">
        <v>151</v>
      </c>
      <c r="B4" s="465" t="s">
        <v>152</v>
      </c>
      <c r="C4" s="465" t="s">
        <v>103</v>
      </c>
      <c r="D4" s="465"/>
      <c r="E4" s="465"/>
      <c r="F4" s="465" t="s">
        <v>8</v>
      </c>
      <c r="G4" s="465"/>
      <c r="H4" s="465"/>
    </row>
    <row r="5" spans="1:8" ht="15" customHeight="1">
      <c r="A5" s="465"/>
      <c r="B5" s="470"/>
      <c r="C5" s="471" t="s">
        <v>104</v>
      </c>
      <c r="D5" s="465" t="s">
        <v>105</v>
      </c>
      <c r="E5" s="465"/>
      <c r="F5" s="471" t="s">
        <v>104</v>
      </c>
      <c r="G5" s="465" t="s">
        <v>105</v>
      </c>
      <c r="H5" s="465"/>
    </row>
    <row r="6" spans="1:8" ht="27.6">
      <c r="A6" s="470"/>
      <c r="B6" s="465"/>
      <c r="C6" s="465"/>
      <c r="D6" s="348" t="s">
        <v>153</v>
      </c>
      <c r="E6" s="348" t="s">
        <v>154</v>
      </c>
      <c r="F6" s="465"/>
      <c r="G6" s="348" t="s">
        <v>153</v>
      </c>
      <c r="H6" s="348" t="s">
        <v>154</v>
      </c>
    </row>
    <row r="7" spans="1:8">
      <c r="A7" s="349"/>
      <c r="B7" s="350"/>
      <c r="C7" s="349"/>
      <c r="D7" s="350"/>
      <c r="E7" s="350"/>
      <c r="F7" s="351"/>
      <c r="G7" s="351"/>
      <c r="H7" s="351"/>
    </row>
    <row r="8" spans="1:8" ht="27.6">
      <c r="A8" s="352"/>
      <c r="B8" s="353" t="s">
        <v>155</v>
      </c>
      <c r="C8" s="354">
        <f t="shared" ref="C8:E8" si="0">SUBTOTAL(9,C9:C362)</f>
        <v>2526600.9226417607</v>
      </c>
      <c r="D8" s="354">
        <f t="shared" si="0"/>
        <v>1009261.1905017602</v>
      </c>
      <c r="E8" s="354">
        <f t="shared" si="0"/>
        <v>1524439.7321400002</v>
      </c>
      <c r="F8" s="354">
        <v>2732752.7153418087</v>
      </c>
      <c r="G8" s="354">
        <v>1005071.5164274145</v>
      </c>
      <c r="H8" s="354">
        <v>1727681.1989143947</v>
      </c>
    </row>
    <row r="9" spans="1:8">
      <c r="A9" s="355"/>
      <c r="B9" s="356" t="s">
        <v>156</v>
      </c>
      <c r="C9" s="354">
        <f t="shared" ref="C9:E9" si="1">SUBTOTAL(9,C10:C362)</f>
        <v>2526600.9226417607</v>
      </c>
      <c r="D9" s="354">
        <f t="shared" si="1"/>
        <v>1009261.1905017602</v>
      </c>
      <c r="E9" s="354">
        <f t="shared" si="1"/>
        <v>1524439.7321400002</v>
      </c>
      <c r="F9" s="354">
        <v>2732752.7153418087</v>
      </c>
      <c r="G9" s="354">
        <v>1005071.5164274145</v>
      </c>
      <c r="H9" s="354">
        <v>1727681.1989143947</v>
      </c>
    </row>
    <row r="10" spans="1:8" ht="28.2">
      <c r="A10" s="355" t="s">
        <v>15</v>
      </c>
      <c r="B10" s="356" t="s">
        <v>157</v>
      </c>
      <c r="C10" s="354">
        <f t="shared" ref="C10:E10" si="2">SUBTOTAL(9,C11:C107)</f>
        <v>468514.01145163988</v>
      </c>
      <c r="D10" s="354">
        <f t="shared" si="2"/>
        <v>303782.96545164002</v>
      </c>
      <c r="E10" s="354">
        <f t="shared" si="2"/>
        <v>164731.046</v>
      </c>
      <c r="F10" s="354">
        <v>477797.93828643701</v>
      </c>
      <c r="G10" s="354">
        <v>296916.896286437</v>
      </c>
      <c r="H10" s="354">
        <v>180881.04200000002</v>
      </c>
    </row>
    <row r="11" spans="1:8">
      <c r="A11" s="355" t="s">
        <v>19</v>
      </c>
      <c r="B11" s="356" t="s">
        <v>158</v>
      </c>
      <c r="C11" s="354">
        <f t="shared" ref="C11:E11" si="3">SUBTOTAL(9,C12:C48)</f>
        <v>262406.93675113999</v>
      </c>
      <c r="D11" s="354">
        <f t="shared" si="3"/>
        <v>223866.93675114002</v>
      </c>
      <c r="E11" s="354">
        <f t="shared" si="3"/>
        <v>38540</v>
      </c>
      <c r="F11" s="354">
        <v>252970.67014366903</v>
      </c>
      <c r="G11" s="354">
        <v>221352.67014366903</v>
      </c>
      <c r="H11" s="354">
        <v>31618</v>
      </c>
    </row>
    <row r="12" spans="1:8">
      <c r="A12" s="357">
        <v>1</v>
      </c>
      <c r="B12" s="358" t="s">
        <v>159</v>
      </c>
      <c r="C12" s="358">
        <f>D12+E12</f>
        <v>6709.5314532000002</v>
      </c>
      <c r="D12" s="358">
        <v>6109.5314532000002</v>
      </c>
      <c r="E12" s="358">
        <v>600</v>
      </c>
      <c r="F12" s="359">
        <v>6147.0036220000002</v>
      </c>
      <c r="G12" s="359">
        <v>5747.0036220000002</v>
      </c>
      <c r="H12" s="359">
        <v>400</v>
      </c>
    </row>
    <row r="13" spans="1:8">
      <c r="A13" s="357">
        <v>2</v>
      </c>
      <c r="B13" s="358" t="s">
        <v>160</v>
      </c>
      <c r="C13" s="358">
        <f t="shared" ref="C13:C76" si="4">D13+E13</f>
        <v>7317.5816867999984</v>
      </c>
      <c r="D13" s="358">
        <v>7017.5816867999984</v>
      </c>
      <c r="E13" s="358">
        <v>300</v>
      </c>
      <c r="F13" s="359">
        <v>6959.1653237999981</v>
      </c>
      <c r="G13" s="359">
        <v>6809.1653237999981</v>
      </c>
      <c r="H13" s="359">
        <v>150</v>
      </c>
    </row>
    <row r="14" spans="1:8">
      <c r="A14" s="357">
        <v>3</v>
      </c>
      <c r="B14" s="358" t="s">
        <v>802</v>
      </c>
      <c r="C14" s="358">
        <f t="shared" si="4"/>
        <v>3762.3582599999995</v>
      </c>
      <c r="D14" s="358">
        <v>3762.3582599999995</v>
      </c>
      <c r="E14" s="358">
        <v>0</v>
      </c>
      <c r="F14" s="359">
        <v>3677.7810360000003</v>
      </c>
      <c r="G14" s="359">
        <v>3377.7810360000003</v>
      </c>
      <c r="H14" s="359">
        <v>300</v>
      </c>
    </row>
    <row r="15" spans="1:8">
      <c r="A15" s="357">
        <v>4</v>
      </c>
      <c r="B15" s="358" t="s">
        <v>161</v>
      </c>
      <c r="C15" s="358">
        <f t="shared" si="4"/>
        <v>2456.1907500000002</v>
      </c>
      <c r="D15" s="358">
        <v>2456.1907500000002</v>
      </c>
      <c r="E15" s="358">
        <v>0</v>
      </c>
      <c r="F15" s="359">
        <v>2371.4132159999999</v>
      </c>
      <c r="G15" s="359">
        <v>2371.4132159999999</v>
      </c>
      <c r="H15" s="359">
        <v>0</v>
      </c>
    </row>
    <row r="16" spans="1:8">
      <c r="A16" s="357">
        <v>5</v>
      </c>
      <c r="B16" s="358" t="s">
        <v>162</v>
      </c>
      <c r="C16" s="358">
        <f t="shared" si="4"/>
        <v>2856.3806550000004</v>
      </c>
      <c r="D16" s="358">
        <v>2856.3806550000004</v>
      </c>
      <c r="E16" s="358">
        <v>0</v>
      </c>
      <c r="F16" s="359">
        <v>2100.0356039999997</v>
      </c>
      <c r="G16" s="359">
        <v>2100.0356039999997</v>
      </c>
      <c r="H16" s="359">
        <v>0</v>
      </c>
    </row>
    <row r="17" spans="1:8">
      <c r="A17" s="357">
        <v>6</v>
      </c>
      <c r="B17" s="358" t="s">
        <v>163</v>
      </c>
      <c r="C17" s="358">
        <f t="shared" si="4"/>
        <v>2986.7172659999997</v>
      </c>
      <c r="D17" s="358">
        <v>2626.7172659999997</v>
      </c>
      <c r="E17" s="358">
        <v>360</v>
      </c>
      <c r="F17" s="359">
        <v>2229.1069739999998</v>
      </c>
      <c r="G17" s="359">
        <v>2229.1069739999998</v>
      </c>
      <c r="H17" s="359">
        <v>0</v>
      </c>
    </row>
    <row r="18" spans="1:8">
      <c r="A18" s="357">
        <v>7</v>
      </c>
      <c r="B18" s="358" t="s">
        <v>164</v>
      </c>
      <c r="C18" s="358">
        <f t="shared" si="4"/>
        <v>49909.497633539999</v>
      </c>
      <c r="D18" s="358">
        <v>48109.497633539999</v>
      </c>
      <c r="E18" s="358">
        <v>1800</v>
      </c>
      <c r="F18" s="359">
        <v>48279.528573968993</v>
      </c>
      <c r="G18" s="359">
        <v>46479.528573968993</v>
      </c>
      <c r="H18" s="359">
        <v>1800</v>
      </c>
    </row>
    <row r="19" spans="1:8">
      <c r="A19" s="357">
        <v>8</v>
      </c>
      <c r="B19" s="358" t="s">
        <v>165</v>
      </c>
      <c r="C19" s="358">
        <f t="shared" si="4"/>
        <v>5030.0804570000009</v>
      </c>
      <c r="D19" s="358">
        <v>4380.0804570000009</v>
      </c>
      <c r="E19" s="358">
        <v>650</v>
      </c>
      <c r="F19" s="359">
        <v>5316.923397999999</v>
      </c>
      <c r="G19" s="359">
        <v>4466.923397999999</v>
      </c>
      <c r="H19" s="359">
        <v>850</v>
      </c>
    </row>
    <row r="20" spans="1:8">
      <c r="A20" s="357">
        <v>9</v>
      </c>
      <c r="B20" s="358" t="s">
        <v>166</v>
      </c>
      <c r="C20" s="358">
        <f t="shared" si="4"/>
        <v>4018.0949938999993</v>
      </c>
      <c r="D20" s="358">
        <v>2858.0949938999993</v>
      </c>
      <c r="E20" s="358">
        <v>1160</v>
      </c>
      <c r="F20" s="359">
        <v>3728.2187000000004</v>
      </c>
      <c r="G20" s="359">
        <v>2928.2187000000004</v>
      </c>
      <c r="H20" s="359">
        <v>800</v>
      </c>
    </row>
    <row r="21" spans="1:8">
      <c r="A21" s="357">
        <v>10</v>
      </c>
      <c r="B21" s="358" t="s">
        <v>167</v>
      </c>
      <c r="C21" s="358">
        <f t="shared" si="4"/>
        <v>15830.033852</v>
      </c>
      <c r="D21" s="358">
        <v>7920.0338520000005</v>
      </c>
      <c r="E21" s="358">
        <v>7910</v>
      </c>
      <c r="F21" s="359">
        <v>8555.0477045999996</v>
      </c>
      <c r="G21" s="359">
        <v>7655.0477045999996</v>
      </c>
      <c r="H21" s="359">
        <v>900</v>
      </c>
    </row>
    <row r="22" spans="1:8">
      <c r="A22" s="357">
        <v>11</v>
      </c>
      <c r="B22" s="358" t="s">
        <v>168</v>
      </c>
      <c r="C22" s="358">
        <f t="shared" si="4"/>
        <v>2699.8884038000001</v>
      </c>
      <c r="D22" s="358">
        <v>1899.8884038000001</v>
      </c>
      <c r="E22" s="358">
        <v>800</v>
      </c>
      <c r="F22" s="359">
        <v>3058.6246612000004</v>
      </c>
      <c r="G22" s="359">
        <v>1908.6246612000004</v>
      </c>
      <c r="H22" s="359">
        <v>1150</v>
      </c>
    </row>
    <row r="23" spans="1:8">
      <c r="A23" s="357">
        <v>12</v>
      </c>
      <c r="B23" s="358" t="s">
        <v>169</v>
      </c>
      <c r="C23" s="358">
        <f t="shared" si="4"/>
        <v>6044.2232450000001</v>
      </c>
      <c r="D23" s="358">
        <v>5844.2232450000001</v>
      </c>
      <c r="E23" s="358">
        <v>200</v>
      </c>
      <c r="F23" s="359">
        <v>6210.4374510000007</v>
      </c>
      <c r="G23" s="359">
        <v>5910.4374510000007</v>
      </c>
      <c r="H23" s="359">
        <v>300</v>
      </c>
    </row>
    <row r="24" spans="1:8" ht="27.6">
      <c r="A24" s="357">
        <v>13</v>
      </c>
      <c r="B24" s="358" t="s">
        <v>170</v>
      </c>
      <c r="C24" s="358">
        <f t="shared" si="4"/>
        <v>17602.393485799999</v>
      </c>
      <c r="D24" s="358">
        <v>15602.393485799999</v>
      </c>
      <c r="E24" s="358">
        <v>2000</v>
      </c>
      <c r="F24" s="359">
        <v>17596.402221799999</v>
      </c>
      <c r="G24" s="359">
        <v>15596.402221799999</v>
      </c>
      <c r="H24" s="359">
        <v>2000</v>
      </c>
    </row>
    <row r="25" spans="1:8">
      <c r="A25" s="357">
        <v>14</v>
      </c>
      <c r="B25" s="358" t="s">
        <v>171</v>
      </c>
      <c r="C25" s="358">
        <f t="shared" si="4"/>
        <v>20996.029890000002</v>
      </c>
      <c r="D25" s="358">
        <v>19796.029890000002</v>
      </c>
      <c r="E25" s="358">
        <v>1200</v>
      </c>
      <c r="F25" s="359">
        <v>18692.957589999998</v>
      </c>
      <c r="G25" s="359">
        <v>18492.957589999998</v>
      </c>
      <c r="H25" s="359">
        <v>200</v>
      </c>
    </row>
    <row r="26" spans="1:8">
      <c r="A26" s="357">
        <v>15</v>
      </c>
      <c r="B26" s="358" t="s">
        <v>172</v>
      </c>
      <c r="C26" s="358"/>
      <c r="D26" s="358"/>
      <c r="E26" s="358"/>
      <c r="F26" s="359">
        <v>2325.7814240000002</v>
      </c>
      <c r="G26" s="359">
        <v>1127.7814240000002</v>
      </c>
      <c r="H26" s="359">
        <v>1198</v>
      </c>
    </row>
    <row r="27" spans="1:8">
      <c r="A27" s="357">
        <v>16</v>
      </c>
      <c r="B27" s="358" t="s">
        <v>173</v>
      </c>
      <c r="C27" s="358">
        <f t="shared" si="4"/>
        <v>5970.5506039999991</v>
      </c>
      <c r="D27" s="358">
        <v>5470.5506039999991</v>
      </c>
      <c r="E27" s="358">
        <v>500</v>
      </c>
      <c r="F27" s="359">
        <v>5578.3484599999992</v>
      </c>
      <c r="G27" s="359">
        <v>5078.3484599999992</v>
      </c>
      <c r="H27" s="359">
        <v>500</v>
      </c>
    </row>
    <row r="28" spans="1:8">
      <c r="A28" s="357">
        <v>17</v>
      </c>
      <c r="B28" s="358" t="s">
        <v>174</v>
      </c>
      <c r="C28" s="358">
        <f t="shared" si="4"/>
        <v>5021.7044622000003</v>
      </c>
      <c r="D28" s="358">
        <v>4571.7044622000003</v>
      </c>
      <c r="E28" s="358">
        <v>450</v>
      </c>
      <c r="F28" s="359">
        <v>4622.9213299999992</v>
      </c>
      <c r="G28" s="359">
        <v>4422.9213299999992</v>
      </c>
      <c r="H28" s="359">
        <v>200</v>
      </c>
    </row>
    <row r="29" spans="1:8">
      <c r="A29" s="357">
        <v>18</v>
      </c>
      <c r="B29" s="358" t="s">
        <v>175</v>
      </c>
      <c r="C29" s="358">
        <f t="shared" si="4"/>
        <v>2494.565028</v>
      </c>
      <c r="D29" s="358">
        <v>2494.565028</v>
      </c>
      <c r="E29" s="358">
        <v>0</v>
      </c>
      <c r="F29" s="359">
        <v>2571.7932179999998</v>
      </c>
      <c r="G29" s="359">
        <v>2571.7932179999998</v>
      </c>
      <c r="H29" s="359">
        <v>0</v>
      </c>
    </row>
    <row r="30" spans="1:8">
      <c r="A30" s="357">
        <v>19</v>
      </c>
      <c r="B30" s="358" t="s">
        <v>176</v>
      </c>
      <c r="C30" s="358">
        <f t="shared" si="4"/>
        <v>5368.6035899999997</v>
      </c>
      <c r="D30" s="358">
        <v>5368.6035899999997</v>
      </c>
      <c r="E30" s="358">
        <v>0</v>
      </c>
      <c r="F30" s="359">
        <v>4835.3375940000005</v>
      </c>
      <c r="G30" s="359">
        <v>4835.3375940000005</v>
      </c>
      <c r="H30" s="359">
        <v>0</v>
      </c>
    </row>
    <row r="31" spans="1:8">
      <c r="A31" s="357">
        <v>20</v>
      </c>
      <c r="B31" s="358" t="s">
        <v>177</v>
      </c>
      <c r="C31" s="358">
        <f t="shared" si="4"/>
        <v>5824.1343040000002</v>
      </c>
      <c r="D31" s="358">
        <v>4374.1343040000002</v>
      </c>
      <c r="E31" s="358">
        <v>1450</v>
      </c>
      <c r="F31" s="359">
        <v>6052.7252140000001</v>
      </c>
      <c r="G31" s="359">
        <v>4902.7252140000001</v>
      </c>
      <c r="H31" s="359">
        <v>1150</v>
      </c>
    </row>
    <row r="32" spans="1:8">
      <c r="A32" s="357">
        <v>21</v>
      </c>
      <c r="B32" s="358" t="s">
        <v>178</v>
      </c>
      <c r="C32" s="358">
        <f t="shared" si="4"/>
        <v>5778.4274139999998</v>
      </c>
      <c r="D32" s="358">
        <v>5228.4274139999998</v>
      </c>
      <c r="E32" s="358">
        <v>550</v>
      </c>
      <c r="F32" s="359">
        <v>5688.0422559999997</v>
      </c>
      <c r="G32" s="359">
        <v>5138.0422559999997</v>
      </c>
      <c r="H32" s="359">
        <v>550</v>
      </c>
    </row>
    <row r="33" spans="1:8">
      <c r="A33" s="357">
        <v>22</v>
      </c>
      <c r="B33" s="358" t="s">
        <v>179</v>
      </c>
      <c r="C33" s="358">
        <f t="shared" si="4"/>
        <v>1253.499834</v>
      </c>
      <c r="D33" s="358">
        <v>1253.499834</v>
      </c>
      <c r="E33" s="358">
        <v>0</v>
      </c>
      <c r="F33" s="359">
        <v>1143.756048</v>
      </c>
      <c r="G33" s="359">
        <v>1143.756048</v>
      </c>
      <c r="H33" s="359">
        <v>0</v>
      </c>
    </row>
    <row r="34" spans="1:8">
      <c r="A34" s="357">
        <v>23</v>
      </c>
      <c r="B34" s="358" t="s">
        <v>180</v>
      </c>
      <c r="C34" s="358">
        <f t="shared" si="4"/>
        <v>11115.641478</v>
      </c>
      <c r="D34" s="358">
        <v>4515.6414779999996</v>
      </c>
      <c r="E34" s="358">
        <v>6600</v>
      </c>
      <c r="F34" s="359">
        <v>11018.062188</v>
      </c>
      <c r="G34" s="359">
        <v>4418.0621879999999</v>
      </c>
      <c r="H34" s="359">
        <v>6600</v>
      </c>
    </row>
    <row r="35" spans="1:8">
      <c r="A35" s="357">
        <v>24</v>
      </c>
      <c r="B35" s="358" t="s">
        <v>181</v>
      </c>
      <c r="C35" s="358">
        <f t="shared" si="4"/>
        <v>12222.337437999999</v>
      </c>
      <c r="D35" s="358">
        <v>9722.3374379999987</v>
      </c>
      <c r="E35" s="358">
        <v>2500</v>
      </c>
      <c r="F35" s="359">
        <v>12181.189568</v>
      </c>
      <c r="G35" s="359">
        <v>12111.189568</v>
      </c>
      <c r="H35" s="359">
        <v>70</v>
      </c>
    </row>
    <row r="36" spans="1:8">
      <c r="A36" s="357">
        <v>25</v>
      </c>
      <c r="B36" s="358" t="s">
        <v>182</v>
      </c>
      <c r="C36" s="358">
        <f t="shared" si="4"/>
        <v>7424.9079779999993</v>
      </c>
      <c r="D36" s="358">
        <v>6974.9079779999993</v>
      </c>
      <c r="E36" s="358">
        <v>450</v>
      </c>
      <c r="F36" s="359">
        <v>8903.3893580000004</v>
      </c>
      <c r="G36" s="359">
        <v>8453.3893580000004</v>
      </c>
      <c r="H36" s="359">
        <v>450</v>
      </c>
    </row>
    <row r="37" spans="1:8">
      <c r="A37" s="357">
        <v>26</v>
      </c>
      <c r="B37" s="358" t="s">
        <v>183</v>
      </c>
      <c r="C37" s="358">
        <f t="shared" si="4"/>
        <v>7657.8412939999989</v>
      </c>
      <c r="D37" s="358">
        <v>7607.8412939999989</v>
      </c>
      <c r="E37" s="358">
        <v>50</v>
      </c>
      <c r="F37" s="359">
        <v>7890.0896840000005</v>
      </c>
      <c r="G37" s="359">
        <v>7840.0896840000005</v>
      </c>
      <c r="H37" s="359">
        <v>50</v>
      </c>
    </row>
    <row r="38" spans="1:8">
      <c r="A38" s="357">
        <v>27</v>
      </c>
      <c r="B38" s="358" t="s">
        <v>184</v>
      </c>
      <c r="C38" s="358">
        <f t="shared" si="4"/>
        <v>8497.105098</v>
      </c>
      <c r="D38" s="358">
        <v>8497.105098</v>
      </c>
      <c r="E38" s="358">
        <v>0</v>
      </c>
      <c r="F38" s="359">
        <v>8226.7209899999998</v>
      </c>
      <c r="G38" s="359">
        <v>8226.7209899999998</v>
      </c>
      <c r="H38" s="359">
        <v>0</v>
      </c>
    </row>
    <row r="39" spans="1:8">
      <c r="A39" s="357">
        <v>28</v>
      </c>
      <c r="B39" s="358" t="s">
        <v>185</v>
      </c>
      <c r="C39" s="358">
        <f t="shared" si="4"/>
        <v>7879.629116600001</v>
      </c>
      <c r="D39" s="358">
        <v>5519.629116600001</v>
      </c>
      <c r="E39" s="358">
        <v>2360</v>
      </c>
      <c r="F39" s="359">
        <v>7702.280842000001</v>
      </c>
      <c r="G39" s="359">
        <v>5502.280842000001</v>
      </c>
      <c r="H39" s="359">
        <v>2200</v>
      </c>
    </row>
    <row r="40" spans="1:8">
      <c r="A40" s="357">
        <v>29</v>
      </c>
      <c r="B40" s="358" t="s">
        <v>186</v>
      </c>
      <c r="C40" s="358">
        <f t="shared" si="4"/>
        <v>2265.5900916000005</v>
      </c>
      <c r="D40" s="358">
        <v>2265.5900916000005</v>
      </c>
      <c r="E40" s="358">
        <v>0</v>
      </c>
      <c r="F40" s="359">
        <v>2030.3046179999999</v>
      </c>
      <c r="G40" s="359">
        <v>2030.3046179999999</v>
      </c>
      <c r="H40" s="359">
        <v>0</v>
      </c>
    </row>
    <row r="41" spans="1:8">
      <c r="A41" s="357">
        <v>30</v>
      </c>
      <c r="B41" s="358" t="s">
        <v>187</v>
      </c>
      <c r="C41" s="358">
        <f t="shared" si="4"/>
        <v>219.11355800000001</v>
      </c>
      <c r="D41" s="358">
        <v>169.11355800000001</v>
      </c>
      <c r="E41" s="358">
        <v>50</v>
      </c>
      <c r="F41" s="359">
        <v>353.681488</v>
      </c>
      <c r="G41" s="359">
        <v>253.681488</v>
      </c>
      <c r="H41" s="359">
        <v>100</v>
      </c>
    </row>
    <row r="42" spans="1:8">
      <c r="A42" s="357">
        <v>31</v>
      </c>
      <c r="B42" s="358" t="s">
        <v>188</v>
      </c>
      <c r="C42" s="358">
        <f t="shared" si="4"/>
        <v>3669.9920740000007</v>
      </c>
      <c r="D42" s="358">
        <v>2819.9920740000007</v>
      </c>
      <c r="E42" s="358">
        <v>850</v>
      </c>
      <c r="F42" s="359">
        <v>3958.1801499999992</v>
      </c>
      <c r="G42" s="359">
        <v>2658.1801499999992</v>
      </c>
      <c r="H42" s="359">
        <v>1300</v>
      </c>
    </row>
    <row r="43" spans="1:8">
      <c r="A43" s="357">
        <v>32</v>
      </c>
      <c r="B43" s="358" t="s">
        <v>189</v>
      </c>
      <c r="C43" s="358">
        <f t="shared" si="4"/>
        <v>7784.1273584</v>
      </c>
      <c r="D43" s="358">
        <v>3984.1273584</v>
      </c>
      <c r="E43" s="358">
        <v>3800</v>
      </c>
      <c r="F43" s="359">
        <v>10669.989986</v>
      </c>
      <c r="G43" s="359">
        <v>3869.989986</v>
      </c>
      <c r="H43" s="359">
        <v>6800</v>
      </c>
    </row>
    <row r="44" spans="1:8">
      <c r="A44" s="357">
        <v>33</v>
      </c>
      <c r="B44" s="358" t="s">
        <v>190</v>
      </c>
      <c r="C44" s="358">
        <f t="shared" si="4"/>
        <v>3399.0974740000001</v>
      </c>
      <c r="D44" s="358">
        <v>2399.0974740000001</v>
      </c>
      <c r="E44" s="358">
        <v>1000</v>
      </c>
      <c r="F44" s="359">
        <v>3566.5246229999998</v>
      </c>
      <c r="G44" s="359">
        <v>2366.5246229999998</v>
      </c>
      <c r="H44" s="359">
        <v>1200</v>
      </c>
    </row>
    <row r="45" spans="1:8">
      <c r="A45" s="357">
        <v>34</v>
      </c>
      <c r="B45" s="358" t="s">
        <v>191</v>
      </c>
      <c r="C45" s="358">
        <f t="shared" si="4"/>
        <v>4711.3528919999999</v>
      </c>
      <c r="D45" s="358">
        <v>4261.3528919999999</v>
      </c>
      <c r="E45" s="358">
        <v>450</v>
      </c>
      <c r="F45" s="359">
        <v>4693.4061880000008</v>
      </c>
      <c r="G45" s="359">
        <v>4593.4061880000008</v>
      </c>
      <c r="H45" s="359">
        <v>100</v>
      </c>
    </row>
    <row r="46" spans="1:8">
      <c r="A46" s="357">
        <v>35</v>
      </c>
      <c r="B46" s="358" t="s">
        <v>192</v>
      </c>
      <c r="C46" s="358">
        <f t="shared" si="4"/>
        <v>1070.464352</v>
      </c>
      <c r="D46" s="358">
        <v>870.46435200000008</v>
      </c>
      <c r="E46" s="358">
        <v>200</v>
      </c>
      <c r="F46" s="359">
        <v>0</v>
      </c>
      <c r="G46" s="359">
        <v>0</v>
      </c>
      <c r="H46" s="359">
        <v>0</v>
      </c>
    </row>
    <row r="47" spans="1:8">
      <c r="A47" s="357">
        <v>36</v>
      </c>
      <c r="B47" s="358" t="s">
        <v>193</v>
      </c>
      <c r="C47" s="358">
        <f t="shared" si="4"/>
        <v>1834.9795923000004</v>
      </c>
      <c r="D47" s="358">
        <v>1684.9795923000004</v>
      </c>
      <c r="E47" s="358">
        <v>150</v>
      </c>
      <c r="F47" s="359">
        <v>1773.0115742999997</v>
      </c>
      <c r="G47" s="359">
        <v>1623.0115742999997</v>
      </c>
      <c r="H47" s="359">
        <v>150</v>
      </c>
    </row>
    <row r="48" spans="1:8">
      <c r="A48" s="357">
        <v>37</v>
      </c>
      <c r="B48" s="358" t="s">
        <v>194</v>
      </c>
      <c r="C48" s="358">
        <f t="shared" si="4"/>
        <v>2724.2696879999999</v>
      </c>
      <c r="D48" s="358">
        <v>2574.2696879999999</v>
      </c>
      <c r="E48" s="358">
        <v>150</v>
      </c>
      <c r="F48" s="359">
        <v>2262.4872660000001</v>
      </c>
      <c r="G48" s="359">
        <v>2112.4872660000001</v>
      </c>
      <c r="H48" s="359">
        <v>150</v>
      </c>
    </row>
    <row r="49" spans="1:8">
      <c r="A49" s="355" t="s">
        <v>62</v>
      </c>
      <c r="B49" s="356" t="s">
        <v>195</v>
      </c>
      <c r="C49" s="354">
        <f t="shared" ref="C49:E49" si="5">SUBTOTAL(9,C50:C58)</f>
        <v>93766.896061500011</v>
      </c>
      <c r="D49" s="354">
        <f t="shared" si="5"/>
        <v>45926.850061500008</v>
      </c>
      <c r="E49" s="354">
        <f t="shared" si="5"/>
        <v>47840.046000000002</v>
      </c>
      <c r="F49" s="354">
        <v>98324.869735367989</v>
      </c>
      <c r="G49" s="354">
        <v>45766.82773536801</v>
      </c>
      <c r="H49" s="354">
        <v>52558.042000000001</v>
      </c>
    </row>
    <row r="50" spans="1:8">
      <c r="A50" s="360">
        <v>1</v>
      </c>
      <c r="B50" s="358" t="s">
        <v>196</v>
      </c>
      <c r="C50" s="358">
        <f t="shared" si="4"/>
        <v>8409.025708000001</v>
      </c>
      <c r="D50" s="358">
        <v>5312.025708000001</v>
      </c>
      <c r="E50" s="358">
        <v>3097</v>
      </c>
      <c r="F50" s="359">
        <v>8276.0572319999992</v>
      </c>
      <c r="G50" s="359">
        <v>5081.0572320000001</v>
      </c>
      <c r="H50" s="359">
        <v>3195</v>
      </c>
    </row>
    <row r="51" spans="1:8">
      <c r="A51" s="361">
        <v>2</v>
      </c>
      <c r="B51" s="358" t="s">
        <v>197</v>
      </c>
      <c r="C51" s="358">
        <f t="shared" si="4"/>
        <v>10591.693322000001</v>
      </c>
      <c r="D51" s="358">
        <v>5419.0493220000008</v>
      </c>
      <c r="E51" s="358">
        <v>5172.6440000000002</v>
      </c>
      <c r="F51" s="359">
        <v>11093.789366999999</v>
      </c>
      <c r="G51" s="359">
        <v>5510.7893669999994</v>
      </c>
      <c r="H51" s="359">
        <v>5583</v>
      </c>
    </row>
    <row r="52" spans="1:8">
      <c r="A52" s="360">
        <v>3</v>
      </c>
      <c r="B52" s="358" t="s">
        <v>198</v>
      </c>
      <c r="C52" s="358">
        <f t="shared" si="4"/>
        <v>5828.8121523999998</v>
      </c>
      <c r="D52" s="358">
        <v>4827.3121523999998</v>
      </c>
      <c r="E52" s="358">
        <v>1001.5</v>
      </c>
      <c r="F52" s="359">
        <v>6610.37361255</v>
      </c>
      <c r="G52" s="359">
        <v>4983.37361255</v>
      </c>
      <c r="H52" s="359">
        <v>1627</v>
      </c>
    </row>
    <row r="53" spans="1:8">
      <c r="A53" s="361">
        <v>4</v>
      </c>
      <c r="B53" s="358" t="s">
        <v>199</v>
      </c>
      <c r="C53" s="358">
        <f t="shared" si="4"/>
        <v>5796.8437320000003</v>
      </c>
      <c r="D53" s="358">
        <v>3920.3437320000003</v>
      </c>
      <c r="E53" s="358">
        <v>1876.5</v>
      </c>
      <c r="F53" s="359">
        <v>5791.8502100000005</v>
      </c>
      <c r="G53" s="359">
        <v>3997.3502100000005</v>
      </c>
      <c r="H53" s="359">
        <v>1794.5</v>
      </c>
    </row>
    <row r="54" spans="1:8">
      <c r="A54" s="360">
        <v>5</v>
      </c>
      <c r="B54" s="358" t="s">
        <v>200</v>
      </c>
      <c r="C54" s="358">
        <f t="shared" si="4"/>
        <v>5634.1506460000001</v>
      </c>
      <c r="D54" s="358">
        <v>4022.1506460000001</v>
      </c>
      <c r="E54" s="358">
        <v>1612</v>
      </c>
      <c r="F54" s="359">
        <v>6063.3899555000007</v>
      </c>
      <c r="G54" s="359">
        <v>3908.3499555000003</v>
      </c>
      <c r="H54" s="359">
        <v>2155.04</v>
      </c>
    </row>
    <row r="55" spans="1:8">
      <c r="A55" s="361">
        <v>6</v>
      </c>
      <c r="B55" s="358" t="s">
        <v>201</v>
      </c>
      <c r="C55" s="358">
        <f t="shared" si="4"/>
        <v>27791.442972700002</v>
      </c>
      <c r="D55" s="358">
        <v>10765.442972700002</v>
      </c>
      <c r="E55" s="358">
        <v>17026</v>
      </c>
      <c r="F55" s="359">
        <v>30308.074730418</v>
      </c>
      <c r="G55" s="359">
        <v>10771.474730418002</v>
      </c>
      <c r="H55" s="359">
        <v>19536.599999999999</v>
      </c>
    </row>
    <row r="56" spans="1:8">
      <c r="A56" s="360">
        <v>7</v>
      </c>
      <c r="B56" s="358" t="s">
        <v>202</v>
      </c>
      <c r="C56" s="358">
        <f t="shared" si="4"/>
        <v>5717.0999339999998</v>
      </c>
      <c r="D56" s="358">
        <v>3947.0999339999994</v>
      </c>
      <c r="E56" s="358">
        <v>1770</v>
      </c>
      <c r="F56" s="359">
        <v>5066.5383514000005</v>
      </c>
      <c r="G56" s="359">
        <v>3924.0383514</v>
      </c>
      <c r="H56" s="359">
        <v>1142.5</v>
      </c>
    </row>
    <row r="57" spans="1:8">
      <c r="A57" s="361">
        <v>8</v>
      </c>
      <c r="B57" s="358" t="s">
        <v>203</v>
      </c>
      <c r="C57" s="358">
        <f t="shared" si="4"/>
        <v>6267.6059640000003</v>
      </c>
      <c r="D57" s="358">
        <v>3924.2039640000003</v>
      </c>
      <c r="E57" s="358">
        <v>2343.402</v>
      </c>
      <c r="F57" s="359">
        <v>6271.2102450000002</v>
      </c>
      <c r="G57" s="359">
        <v>3927.8082450000006</v>
      </c>
      <c r="H57" s="359">
        <v>2343.402</v>
      </c>
    </row>
    <row r="58" spans="1:8">
      <c r="A58" s="360">
        <v>9</v>
      </c>
      <c r="B58" s="358" t="s">
        <v>204</v>
      </c>
      <c r="C58" s="358">
        <f t="shared" si="4"/>
        <v>17730.221630399999</v>
      </c>
      <c r="D58" s="358">
        <v>3789.2216304000008</v>
      </c>
      <c r="E58" s="358">
        <v>13941</v>
      </c>
      <c r="F58" s="359">
        <v>18843.586031499999</v>
      </c>
      <c r="G58" s="359">
        <v>3662.5860315000004</v>
      </c>
      <c r="H58" s="359">
        <v>15181</v>
      </c>
    </row>
    <row r="59" spans="1:8">
      <c r="A59" s="355" t="s">
        <v>64</v>
      </c>
      <c r="B59" s="356" t="s">
        <v>205</v>
      </c>
      <c r="C59" s="354">
        <f>SUBTOTAL(9,C60:C101)</f>
        <v>43840.178639000005</v>
      </c>
      <c r="D59" s="354">
        <f t="shared" ref="D59:E59" si="6">SUBTOTAL(9,D60:D101)</f>
        <v>33989.178639000005</v>
      </c>
      <c r="E59" s="354">
        <f t="shared" si="6"/>
        <v>9851</v>
      </c>
      <c r="F59" s="354">
        <v>41502.398407400004</v>
      </c>
      <c r="G59" s="354">
        <v>29797.398407400004</v>
      </c>
      <c r="H59" s="354">
        <v>11705</v>
      </c>
    </row>
    <row r="60" spans="1:8">
      <c r="A60" s="361">
        <v>1</v>
      </c>
      <c r="B60" s="358" t="s">
        <v>206</v>
      </c>
      <c r="C60" s="358">
        <f t="shared" si="4"/>
        <v>5861.4126380000007</v>
      </c>
      <c r="D60" s="358">
        <v>4230.4126380000007</v>
      </c>
      <c r="E60" s="358">
        <v>1631</v>
      </c>
      <c r="F60" s="359">
        <v>5415.4299680000004</v>
      </c>
      <c r="G60" s="359">
        <v>4015.4299680000004</v>
      </c>
      <c r="H60" s="359">
        <v>1400</v>
      </c>
    </row>
    <row r="61" spans="1:8">
      <c r="A61" s="361">
        <v>2</v>
      </c>
      <c r="B61" s="358" t="s">
        <v>207</v>
      </c>
      <c r="C61" s="358">
        <f t="shared" si="4"/>
        <v>4325.8823320000001</v>
      </c>
      <c r="D61" s="358">
        <v>3775.8823320000001</v>
      </c>
      <c r="E61" s="358">
        <v>550</v>
      </c>
      <c r="F61" s="359">
        <v>4894.1310519999997</v>
      </c>
      <c r="G61" s="359">
        <v>3294.1310519999997</v>
      </c>
      <c r="H61" s="359">
        <v>1600</v>
      </c>
    </row>
    <row r="62" spans="1:8">
      <c r="A62" s="361">
        <v>3</v>
      </c>
      <c r="B62" s="358" t="s">
        <v>208</v>
      </c>
      <c r="C62" s="358">
        <f t="shared" si="4"/>
        <v>500.85741400000001</v>
      </c>
      <c r="D62" s="358">
        <v>400.85741400000001</v>
      </c>
      <c r="E62" s="358">
        <v>100</v>
      </c>
      <c r="F62" s="359">
        <v>408.94791599999996</v>
      </c>
      <c r="G62" s="359">
        <v>258.94791599999996</v>
      </c>
      <c r="H62" s="359">
        <v>150</v>
      </c>
    </row>
    <row r="63" spans="1:8">
      <c r="A63" s="361">
        <v>4</v>
      </c>
      <c r="B63" s="358" t="s">
        <v>209</v>
      </c>
      <c r="C63" s="358">
        <f t="shared" si="4"/>
        <v>2425.3697360000001</v>
      </c>
      <c r="D63" s="358">
        <v>2165.3697360000001</v>
      </c>
      <c r="E63" s="358">
        <v>260</v>
      </c>
      <c r="F63" s="359">
        <v>2346.1286260000002</v>
      </c>
      <c r="G63" s="359">
        <v>2036.1286260000002</v>
      </c>
      <c r="H63" s="359">
        <v>310</v>
      </c>
    </row>
    <row r="64" spans="1:8">
      <c r="A64" s="361">
        <v>5</v>
      </c>
      <c r="B64" s="358" t="s">
        <v>210</v>
      </c>
      <c r="C64" s="358">
        <f t="shared" si="4"/>
        <v>5279.8906939999997</v>
      </c>
      <c r="D64" s="358">
        <v>4479.8906939999997</v>
      </c>
      <c r="E64" s="358">
        <v>800</v>
      </c>
      <c r="F64" s="359">
        <v>5043.8813162000006</v>
      </c>
      <c r="G64" s="359">
        <v>4243.8813162000006</v>
      </c>
      <c r="H64" s="359">
        <v>800</v>
      </c>
    </row>
    <row r="65" spans="1:8">
      <c r="A65" s="361">
        <v>6</v>
      </c>
      <c r="B65" s="358" t="s">
        <v>211</v>
      </c>
      <c r="C65" s="358">
        <f t="shared" si="4"/>
        <v>469.72833400000002</v>
      </c>
      <c r="D65" s="358">
        <v>369.72833400000002</v>
      </c>
      <c r="E65" s="358">
        <v>100</v>
      </c>
      <c r="F65" s="359">
        <v>427.87389599999995</v>
      </c>
      <c r="G65" s="359">
        <v>277.87389599999995</v>
      </c>
      <c r="H65" s="359">
        <v>150</v>
      </c>
    </row>
    <row r="66" spans="1:8">
      <c r="A66" s="361">
        <v>7</v>
      </c>
      <c r="B66" s="358" t="s">
        <v>212</v>
      </c>
      <c r="C66" s="358">
        <f t="shared" si="4"/>
        <v>7819.2503110000016</v>
      </c>
      <c r="D66" s="358">
        <v>5169.2503110000016</v>
      </c>
      <c r="E66" s="358">
        <v>2650</v>
      </c>
      <c r="F66" s="359">
        <v>7492.9733779999988</v>
      </c>
      <c r="G66" s="359">
        <v>4592.9733779999988</v>
      </c>
      <c r="H66" s="359">
        <v>2900</v>
      </c>
    </row>
    <row r="67" spans="1:8">
      <c r="A67" s="361">
        <v>8</v>
      </c>
      <c r="B67" s="358" t="s">
        <v>213</v>
      </c>
      <c r="C67" s="358">
        <f t="shared" si="4"/>
        <v>1059.356853</v>
      </c>
      <c r="D67" s="358">
        <v>1059.356853</v>
      </c>
      <c r="E67" s="358">
        <v>0</v>
      </c>
      <c r="F67" s="359">
        <v>1093.3360049999999</v>
      </c>
      <c r="G67" s="359">
        <v>1093.3360049999999</v>
      </c>
      <c r="H67" s="359">
        <v>0</v>
      </c>
    </row>
    <row r="68" spans="1:8">
      <c r="A68" s="361">
        <v>9</v>
      </c>
      <c r="B68" s="358" t="s">
        <v>214</v>
      </c>
      <c r="C68" s="358">
        <f t="shared" si="4"/>
        <v>312.87529999999998</v>
      </c>
      <c r="D68" s="358">
        <v>232.87529999999998</v>
      </c>
      <c r="E68" s="358">
        <v>80</v>
      </c>
      <c r="F68" s="359">
        <v>337.30116799999996</v>
      </c>
      <c r="G68" s="359">
        <v>257.30116799999996</v>
      </c>
      <c r="H68" s="359">
        <v>80</v>
      </c>
    </row>
    <row r="69" spans="1:8">
      <c r="A69" s="361">
        <v>10</v>
      </c>
      <c r="B69" s="358" t="s">
        <v>215</v>
      </c>
      <c r="C69" s="358">
        <f t="shared" si="4"/>
        <v>1021.1323520000001</v>
      </c>
      <c r="D69" s="358">
        <v>641.13235200000008</v>
      </c>
      <c r="E69" s="358">
        <v>380</v>
      </c>
      <c r="F69" s="359">
        <v>1043.590852</v>
      </c>
      <c r="G69" s="359">
        <v>643.59085200000004</v>
      </c>
      <c r="H69" s="359">
        <v>400</v>
      </c>
    </row>
    <row r="70" spans="1:8">
      <c r="A70" s="361">
        <v>11</v>
      </c>
      <c r="B70" s="358" t="s">
        <v>216</v>
      </c>
      <c r="C70" s="358">
        <f t="shared" si="4"/>
        <v>554.93868199999997</v>
      </c>
      <c r="D70" s="358">
        <v>504.93868199999997</v>
      </c>
      <c r="E70" s="358">
        <v>50</v>
      </c>
      <c r="F70" s="359">
        <v>586.19207000000006</v>
      </c>
      <c r="G70" s="359">
        <v>506.19207</v>
      </c>
      <c r="H70" s="359">
        <v>80</v>
      </c>
    </row>
    <row r="71" spans="1:8">
      <c r="A71" s="361">
        <v>12</v>
      </c>
      <c r="B71" s="358" t="s">
        <v>217</v>
      </c>
      <c r="C71" s="358">
        <f t="shared" si="4"/>
        <v>1897.8481220000001</v>
      </c>
      <c r="D71" s="358">
        <v>1847.8481220000001</v>
      </c>
      <c r="E71" s="358">
        <v>50</v>
      </c>
      <c r="F71" s="359">
        <v>1804.0720726</v>
      </c>
      <c r="G71" s="359">
        <v>1554.0720726</v>
      </c>
      <c r="H71" s="359">
        <v>250</v>
      </c>
    </row>
    <row r="72" spans="1:8">
      <c r="A72" s="361">
        <v>13</v>
      </c>
      <c r="B72" s="358" t="s">
        <v>218</v>
      </c>
      <c r="C72" s="358">
        <f t="shared" si="4"/>
        <v>487.67863199999999</v>
      </c>
      <c r="D72" s="358">
        <v>487.67863199999999</v>
      </c>
      <c r="E72" s="358">
        <v>0</v>
      </c>
      <c r="F72" s="359">
        <v>449.41006799999997</v>
      </c>
      <c r="G72" s="359">
        <v>449.41006799999997</v>
      </c>
      <c r="H72" s="359">
        <v>0</v>
      </c>
    </row>
    <row r="73" spans="1:8">
      <c r="A73" s="361">
        <v>14</v>
      </c>
      <c r="B73" s="358" t="s">
        <v>219</v>
      </c>
      <c r="C73" s="358">
        <f t="shared" si="4"/>
        <v>594.751394</v>
      </c>
      <c r="D73" s="358">
        <v>394.751394</v>
      </c>
      <c r="E73" s="358">
        <v>200</v>
      </c>
      <c r="F73" s="359">
        <v>670.28187800000001</v>
      </c>
      <c r="G73" s="359">
        <v>470.28187799999995</v>
      </c>
      <c r="H73" s="359">
        <v>200</v>
      </c>
    </row>
    <row r="74" spans="1:8">
      <c r="A74" s="361">
        <v>15</v>
      </c>
      <c r="B74" s="358" t="s">
        <v>220</v>
      </c>
      <c r="C74" s="358">
        <f t="shared" si="4"/>
        <v>587.31879600000002</v>
      </c>
      <c r="D74" s="358">
        <v>437.31879600000002</v>
      </c>
      <c r="E74" s="358">
        <v>150</v>
      </c>
      <c r="F74" s="359">
        <v>596.01115800000002</v>
      </c>
      <c r="G74" s="359">
        <v>446.01115800000002</v>
      </c>
      <c r="H74" s="359">
        <v>150</v>
      </c>
    </row>
    <row r="75" spans="1:8">
      <c r="A75" s="361">
        <v>16</v>
      </c>
      <c r="B75" s="358" t="s">
        <v>221</v>
      </c>
      <c r="C75" s="358">
        <f t="shared" si="4"/>
        <v>717.52299399999993</v>
      </c>
      <c r="D75" s="358">
        <v>467.52299399999998</v>
      </c>
      <c r="E75" s="358">
        <v>250</v>
      </c>
      <c r="F75" s="359">
        <v>953.58280999999988</v>
      </c>
      <c r="G75" s="359">
        <v>483.58280999999994</v>
      </c>
      <c r="H75" s="359">
        <v>470</v>
      </c>
    </row>
    <row r="76" spans="1:8">
      <c r="A76" s="361">
        <v>17</v>
      </c>
      <c r="B76" s="358" t="s">
        <v>222</v>
      </c>
      <c r="C76" s="358">
        <f t="shared" si="4"/>
        <v>613.53839599999992</v>
      </c>
      <c r="D76" s="358">
        <v>413.53839599999998</v>
      </c>
      <c r="E76" s="358">
        <v>200</v>
      </c>
      <c r="F76" s="359">
        <v>776.13753799999995</v>
      </c>
      <c r="G76" s="359">
        <v>426.13753800000001</v>
      </c>
      <c r="H76" s="359">
        <v>350</v>
      </c>
    </row>
    <row r="77" spans="1:8">
      <c r="A77" s="361">
        <v>18</v>
      </c>
      <c r="B77" s="358" t="s">
        <v>223</v>
      </c>
      <c r="C77" s="358">
        <f t="shared" ref="C77:C141" si="7">D77+E77</f>
        <v>735.91285199999993</v>
      </c>
      <c r="D77" s="358">
        <v>735.91285199999993</v>
      </c>
      <c r="E77" s="358">
        <v>0</v>
      </c>
      <c r="F77" s="359">
        <v>738.86305199999993</v>
      </c>
      <c r="G77" s="359">
        <v>738.86305199999993</v>
      </c>
      <c r="H77" s="359">
        <v>0</v>
      </c>
    </row>
    <row r="78" spans="1:8">
      <c r="A78" s="361">
        <v>19</v>
      </c>
      <c r="B78" s="358" t="s">
        <v>224</v>
      </c>
      <c r="C78" s="358">
        <f t="shared" si="7"/>
        <v>570.20499399999994</v>
      </c>
      <c r="D78" s="358">
        <v>470.204994</v>
      </c>
      <c r="E78" s="358">
        <v>100</v>
      </c>
      <c r="F78" s="359">
        <v>588.41934999999989</v>
      </c>
      <c r="G78" s="359">
        <v>488.41934999999995</v>
      </c>
      <c r="H78" s="359">
        <v>100</v>
      </c>
    </row>
    <row r="79" spans="1:8">
      <c r="A79" s="361">
        <v>20</v>
      </c>
      <c r="B79" s="358" t="s">
        <v>225</v>
      </c>
      <c r="C79" s="358">
        <f t="shared" si="7"/>
        <v>373.12959599999999</v>
      </c>
      <c r="D79" s="358">
        <v>373.12959599999999</v>
      </c>
      <c r="E79" s="358">
        <v>0</v>
      </c>
      <c r="F79" s="359">
        <v>364.02062999999998</v>
      </c>
      <c r="G79" s="359">
        <v>364.02062999999998</v>
      </c>
      <c r="H79" s="359">
        <v>0</v>
      </c>
    </row>
    <row r="80" spans="1:8">
      <c r="A80" s="361">
        <v>21</v>
      </c>
      <c r="B80" s="358" t="s">
        <v>226</v>
      </c>
      <c r="C80" s="358">
        <f t="shared" si="7"/>
        <v>2772.5598289999998</v>
      </c>
      <c r="D80" s="358">
        <v>2272.5598289999998</v>
      </c>
      <c r="E80" s="358">
        <v>500</v>
      </c>
      <c r="F80" s="359">
        <v>2601.2358536000002</v>
      </c>
      <c r="G80" s="359">
        <v>2101.2358536000002</v>
      </c>
      <c r="H80" s="359">
        <v>500</v>
      </c>
    </row>
    <row r="81" spans="1:8">
      <c r="A81" s="361">
        <v>22</v>
      </c>
      <c r="B81" s="358" t="s">
        <v>227</v>
      </c>
      <c r="C81" s="358">
        <f t="shared" si="7"/>
        <v>403.81919600000003</v>
      </c>
      <c r="D81" s="358">
        <v>353.81919600000003</v>
      </c>
      <c r="E81" s="358">
        <v>50</v>
      </c>
      <c r="F81" s="359">
        <v>462.51118999999994</v>
      </c>
      <c r="G81" s="359">
        <v>412.51118999999994</v>
      </c>
      <c r="H81" s="359">
        <v>50</v>
      </c>
    </row>
    <row r="82" spans="1:8">
      <c r="A82" s="361">
        <v>23</v>
      </c>
      <c r="B82" s="358" t="s">
        <v>228</v>
      </c>
      <c r="C82" s="358">
        <f t="shared" si="7"/>
        <v>405.249596</v>
      </c>
      <c r="D82" s="358">
        <v>355.249596</v>
      </c>
      <c r="E82" s="358">
        <v>50</v>
      </c>
      <c r="F82" s="359">
        <v>353.29883000000001</v>
      </c>
      <c r="G82" s="359">
        <v>288.29883000000001</v>
      </c>
      <c r="H82" s="359">
        <v>65</v>
      </c>
    </row>
    <row r="83" spans="1:8">
      <c r="A83" s="361">
        <v>24</v>
      </c>
      <c r="B83" s="358" t="s">
        <v>229</v>
      </c>
      <c r="C83" s="358">
        <f t="shared" si="7"/>
        <v>599.94959599999993</v>
      </c>
      <c r="D83" s="358">
        <v>399.94959599999999</v>
      </c>
      <c r="E83" s="358">
        <v>200</v>
      </c>
      <c r="F83" s="359">
        <v>554.76773000000003</v>
      </c>
      <c r="G83" s="359">
        <v>354.76772999999997</v>
      </c>
      <c r="H83" s="359">
        <v>200</v>
      </c>
    </row>
    <row r="84" spans="1:8">
      <c r="A84" s="361">
        <v>25</v>
      </c>
      <c r="B84" s="358" t="s">
        <v>230</v>
      </c>
      <c r="C84" s="358">
        <f t="shared" si="7"/>
        <v>100</v>
      </c>
      <c r="D84" s="358">
        <v>100</v>
      </c>
      <c r="E84" s="358">
        <v>0</v>
      </c>
      <c r="F84" s="359">
        <v>0</v>
      </c>
      <c r="G84" s="359">
        <v>0</v>
      </c>
      <c r="H84" s="359">
        <v>0</v>
      </c>
    </row>
    <row r="85" spans="1:8">
      <c r="A85" s="361">
        <v>26</v>
      </c>
      <c r="B85" s="358" t="s">
        <v>231</v>
      </c>
      <c r="C85" s="358">
        <f t="shared" si="7"/>
        <v>350</v>
      </c>
      <c r="D85" s="358">
        <v>350</v>
      </c>
      <c r="E85" s="358">
        <v>0</v>
      </c>
      <c r="F85" s="359">
        <v>0</v>
      </c>
      <c r="G85" s="359">
        <v>0</v>
      </c>
      <c r="H85" s="359">
        <v>0</v>
      </c>
    </row>
    <row r="86" spans="1:8">
      <c r="A86" s="361">
        <v>27</v>
      </c>
      <c r="B86" s="358" t="s">
        <v>232</v>
      </c>
      <c r="C86" s="358">
        <f t="shared" si="7"/>
        <v>100</v>
      </c>
      <c r="D86" s="358">
        <v>100</v>
      </c>
      <c r="E86" s="358">
        <v>0</v>
      </c>
      <c r="F86" s="359">
        <v>0</v>
      </c>
      <c r="G86" s="359">
        <v>0</v>
      </c>
      <c r="H86" s="359">
        <v>0</v>
      </c>
    </row>
    <row r="87" spans="1:8">
      <c r="A87" s="361">
        <v>28</v>
      </c>
      <c r="B87" s="358" t="s">
        <v>233</v>
      </c>
      <c r="C87" s="358">
        <f t="shared" si="7"/>
        <v>100</v>
      </c>
      <c r="D87" s="358">
        <v>100</v>
      </c>
      <c r="E87" s="358">
        <v>0</v>
      </c>
      <c r="F87" s="359">
        <v>0</v>
      </c>
      <c r="G87" s="359">
        <v>0</v>
      </c>
      <c r="H87" s="359">
        <v>0</v>
      </c>
    </row>
    <row r="88" spans="1:8">
      <c r="A88" s="361">
        <v>29</v>
      </c>
      <c r="B88" s="358" t="s">
        <v>234</v>
      </c>
      <c r="C88" s="358">
        <f t="shared" si="7"/>
        <v>100</v>
      </c>
      <c r="D88" s="358">
        <v>100</v>
      </c>
      <c r="E88" s="358">
        <v>0</v>
      </c>
      <c r="F88" s="359">
        <v>0</v>
      </c>
      <c r="G88" s="359">
        <v>0</v>
      </c>
      <c r="H88" s="359">
        <v>0</v>
      </c>
    </row>
    <row r="89" spans="1:8">
      <c r="A89" s="361">
        <v>30</v>
      </c>
      <c r="B89" s="358" t="s">
        <v>235</v>
      </c>
      <c r="C89" s="358">
        <f t="shared" si="7"/>
        <v>100</v>
      </c>
      <c r="D89" s="358">
        <v>100</v>
      </c>
      <c r="E89" s="358">
        <v>0</v>
      </c>
      <c r="F89" s="359">
        <v>0</v>
      </c>
      <c r="G89" s="359">
        <v>0</v>
      </c>
      <c r="H89" s="359">
        <v>0</v>
      </c>
    </row>
    <row r="90" spans="1:8">
      <c r="A90" s="361">
        <v>31</v>
      </c>
      <c r="B90" s="358" t="s">
        <v>236</v>
      </c>
      <c r="C90" s="358">
        <f t="shared" si="7"/>
        <v>100</v>
      </c>
      <c r="D90" s="358">
        <v>100</v>
      </c>
      <c r="E90" s="358">
        <v>0</v>
      </c>
      <c r="F90" s="359">
        <v>0</v>
      </c>
      <c r="G90" s="359">
        <v>0</v>
      </c>
      <c r="H90" s="359">
        <v>0</v>
      </c>
    </row>
    <row r="91" spans="1:8">
      <c r="A91" s="361">
        <v>32</v>
      </c>
      <c r="B91" s="358" t="s">
        <v>237</v>
      </c>
      <c r="C91" s="358">
        <f t="shared" si="7"/>
        <v>100</v>
      </c>
      <c r="D91" s="358">
        <v>100</v>
      </c>
      <c r="E91" s="358">
        <v>0</v>
      </c>
      <c r="F91" s="359">
        <v>0</v>
      </c>
      <c r="G91" s="359">
        <v>0</v>
      </c>
      <c r="H91" s="359">
        <v>0</v>
      </c>
    </row>
    <row r="92" spans="1:8">
      <c r="A92" s="361">
        <v>33</v>
      </c>
      <c r="B92" s="358" t="s">
        <v>238</v>
      </c>
      <c r="C92" s="358">
        <f t="shared" si="7"/>
        <v>100</v>
      </c>
      <c r="D92" s="358">
        <v>100</v>
      </c>
      <c r="E92" s="358">
        <v>0</v>
      </c>
      <c r="F92" s="359">
        <v>0</v>
      </c>
      <c r="G92" s="359">
        <v>0</v>
      </c>
      <c r="H92" s="359">
        <v>0</v>
      </c>
    </row>
    <row r="93" spans="1:8">
      <c r="A93" s="361">
        <v>34</v>
      </c>
      <c r="B93" s="358" t="s">
        <v>239</v>
      </c>
      <c r="C93" s="358">
        <f t="shared" si="7"/>
        <v>100</v>
      </c>
      <c r="D93" s="358">
        <v>100</v>
      </c>
      <c r="E93" s="358">
        <v>0</v>
      </c>
      <c r="F93" s="359">
        <v>0</v>
      </c>
      <c r="G93" s="359">
        <v>0</v>
      </c>
      <c r="H93" s="359">
        <v>0</v>
      </c>
    </row>
    <row r="94" spans="1:8">
      <c r="A94" s="361">
        <v>35</v>
      </c>
      <c r="B94" s="358" t="s">
        <v>240</v>
      </c>
      <c r="C94" s="358">
        <f t="shared" si="7"/>
        <v>100</v>
      </c>
      <c r="D94" s="358">
        <v>100</v>
      </c>
      <c r="E94" s="358">
        <v>0</v>
      </c>
      <c r="F94" s="359">
        <v>0</v>
      </c>
      <c r="G94" s="359">
        <v>0</v>
      </c>
      <c r="H94" s="359">
        <v>0</v>
      </c>
    </row>
    <row r="95" spans="1:8">
      <c r="A95" s="361">
        <v>36</v>
      </c>
      <c r="B95" s="358" t="s">
        <v>241</v>
      </c>
      <c r="C95" s="358">
        <f t="shared" si="7"/>
        <v>100</v>
      </c>
      <c r="D95" s="358">
        <v>100</v>
      </c>
      <c r="E95" s="358">
        <v>0</v>
      </c>
      <c r="F95" s="359">
        <v>0</v>
      </c>
      <c r="G95" s="359">
        <v>0</v>
      </c>
      <c r="H95" s="359">
        <v>0</v>
      </c>
    </row>
    <row r="96" spans="1:8">
      <c r="A96" s="361">
        <v>37</v>
      </c>
      <c r="B96" s="358" t="s">
        <v>242</v>
      </c>
      <c r="C96" s="358">
        <f t="shared" si="7"/>
        <v>100</v>
      </c>
      <c r="D96" s="358">
        <v>100</v>
      </c>
      <c r="E96" s="358">
        <v>0</v>
      </c>
      <c r="F96" s="359">
        <v>0</v>
      </c>
      <c r="G96" s="359">
        <v>0</v>
      </c>
      <c r="H96" s="359">
        <v>0</v>
      </c>
    </row>
    <row r="97" spans="1:8">
      <c r="A97" s="361">
        <v>38</v>
      </c>
      <c r="B97" s="358" t="s">
        <v>243</v>
      </c>
      <c r="C97" s="358">
        <f t="shared" si="7"/>
        <v>100</v>
      </c>
      <c r="D97" s="358">
        <v>100</v>
      </c>
      <c r="E97" s="358">
        <v>0</v>
      </c>
      <c r="F97" s="359">
        <v>0</v>
      </c>
      <c r="G97" s="359">
        <v>0</v>
      </c>
      <c r="H97" s="359">
        <v>0</v>
      </c>
    </row>
    <row r="98" spans="1:8">
      <c r="A98" s="361">
        <v>39</v>
      </c>
      <c r="B98" s="358" t="s">
        <v>244</v>
      </c>
      <c r="C98" s="358">
        <f t="shared" si="7"/>
        <v>100</v>
      </c>
      <c r="D98" s="358">
        <v>100</v>
      </c>
      <c r="E98" s="358">
        <v>0</v>
      </c>
      <c r="F98" s="359">
        <v>0</v>
      </c>
      <c r="G98" s="359">
        <v>0</v>
      </c>
      <c r="H98" s="359">
        <v>0</v>
      </c>
    </row>
    <row r="99" spans="1:8">
      <c r="A99" s="361">
        <v>40</v>
      </c>
      <c r="B99" s="358" t="s">
        <v>245</v>
      </c>
      <c r="C99" s="358">
        <f t="shared" si="7"/>
        <v>100</v>
      </c>
      <c r="D99" s="358">
        <v>100</v>
      </c>
      <c r="E99" s="358">
        <v>0</v>
      </c>
      <c r="F99" s="359">
        <v>0</v>
      </c>
      <c r="G99" s="359">
        <v>0</v>
      </c>
      <c r="H99" s="359">
        <v>0</v>
      </c>
    </row>
    <row r="100" spans="1:8">
      <c r="A100" s="361">
        <v>41</v>
      </c>
      <c r="B100" s="358" t="s">
        <v>246</v>
      </c>
      <c r="C100" s="358">
        <f t="shared" si="7"/>
        <v>100</v>
      </c>
      <c r="D100" s="358">
        <v>100</v>
      </c>
      <c r="E100" s="358">
        <v>0</v>
      </c>
      <c r="F100" s="359">
        <v>0</v>
      </c>
      <c r="G100" s="359">
        <v>0</v>
      </c>
      <c r="H100" s="359">
        <v>0</v>
      </c>
    </row>
    <row r="101" spans="1:8">
      <c r="A101" s="361">
        <v>42</v>
      </c>
      <c r="B101" s="362" t="s">
        <v>247</v>
      </c>
      <c r="C101" s="358">
        <f t="shared" si="7"/>
        <v>1500</v>
      </c>
      <c r="D101" s="358">
        <v>0</v>
      </c>
      <c r="E101" s="358">
        <v>1500</v>
      </c>
      <c r="F101" s="359">
        <v>1500</v>
      </c>
      <c r="G101" s="359">
        <v>0</v>
      </c>
      <c r="H101" s="359">
        <v>1500</v>
      </c>
    </row>
    <row r="102" spans="1:8">
      <c r="A102" s="355" t="s">
        <v>91</v>
      </c>
      <c r="B102" s="356" t="s">
        <v>248</v>
      </c>
      <c r="C102" s="354">
        <f t="shared" ref="C102:E102" si="8">SUBTOTAL(9,C103:C107)</f>
        <v>68500</v>
      </c>
      <c r="D102" s="354">
        <f t="shared" si="8"/>
        <v>0</v>
      </c>
      <c r="E102" s="354">
        <f t="shared" si="8"/>
        <v>68500</v>
      </c>
      <c r="F102" s="354">
        <v>85000</v>
      </c>
      <c r="G102" s="354">
        <v>0</v>
      </c>
      <c r="H102" s="354">
        <v>85000</v>
      </c>
    </row>
    <row r="103" spans="1:8">
      <c r="A103" s="361">
        <v>1</v>
      </c>
      <c r="B103" s="363" t="s">
        <v>249</v>
      </c>
      <c r="C103" s="358">
        <f t="shared" si="7"/>
        <v>3000</v>
      </c>
      <c r="D103" s="358">
        <v>0</v>
      </c>
      <c r="E103" s="358">
        <v>3000</v>
      </c>
      <c r="F103" s="359">
        <v>10000</v>
      </c>
      <c r="G103" s="359">
        <v>0</v>
      </c>
      <c r="H103" s="359">
        <v>10000</v>
      </c>
    </row>
    <row r="104" spans="1:8">
      <c r="A104" s="361">
        <v>2</v>
      </c>
      <c r="B104" s="363" t="s">
        <v>250</v>
      </c>
      <c r="C104" s="358">
        <f t="shared" si="7"/>
        <v>5000</v>
      </c>
      <c r="D104" s="358">
        <v>0</v>
      </c>
      <c r="E104" s="358">
        <v>5000</v>
      </c>
      <c r="F104" s="359">
        <v>15000</v>
      </c>
      <c r="G104" s="359">
        <v>0</v>
      </c>
      <c r="H104" s="359">
        <v>15000</v>
      </c>
    </row>
    <row r="105" spans="1:8">
      <c r="A105" s="361">
        <v>3</v>
      </c>
      <c r="B105" s="363" t="s">
        <v>251</v>
      </c>
      <c r="C105" s="358">
        <f t="shared" si="7"/>
        <v>30000</v>
      </c>
      <c r="D105" s="358">
        <v>0</v>
      </c>
      <c r="E105" s="358">
        <v>30000</v>
      </c>
      <c r="F105" s="359">
        <v>30000</v>
      </c>
      <c r="G105" s="359">
        <v>0</v>
      </c>
      <c r="H105" s="359">
        <v>30000</v>
      </c>
    </row>
    <row r="106" spans="1:8">
      <c r="A106" s="361">
        <v>4</v>
      </c>
      <c r="B106" s="363" t="s">
        <v>252</v>
      </c>
      <c r="C106" s="358">
        <f t="shared" si="7"/>
        <v>25500</v>
      </c>
      <c r="D106" s="358">
        <v>0</v>
      </c>
      <c r="E106" s="358">
        <v>25500</v>
      </c>
      <c r="F106" s="359">
        <v>30000</v>
      </c>
      <c r="G106" s="359">
        <v>0</v>
      </c>
      <c r="H106" s="359">
        <v>30000</v>
      </c>
    </row>
    <row r="107" spans="1:8">
      <c r="A107" s="361">
        <v>5</v>
      </c>
      <c r="B107" s="363" t="s">
        <v>253</v>
      </c>
      <c r="C107" s="358">
        <f t="shared" si="7"/>
        <v>5000</v>
      </c>
      <c r="D107" s="358">
        <v>0</v>
      </c>
      <c r="E107" s="358">
        <v>5000</v>
      </c>
      <c r="F107" s="359">
        <v>0</v>
      </c>
      <c r="G107" s="359">
        <v>0</v>
      </c>
      <c r="H107" s="359">
        <v>0</v>
      </c>
    </row>
    <row r="108" spans="1:8">
      <c r="A108" s="355" t="s">
        <v>95</v>
      </c>
      <c r="B108" s="356" t="s">
        <v>254</v>
      </c>
      <c r="C108" s="354">
        <f>SUBTOTAL(9,C109:C184)</f>
        <v>850112.43611750612</v>
      </c>
      <c r="D108" s="354">
        <f t="shared" ref="D108:E108" si="9">SUBTOTAL(9,D109:D184)</f>
        <v>367438.88917750603</v>
      </c>
      <c r="E108" s="354">
        <f t="shared" si="9"/>
        <v>482673.54693999991</v>
      </c>
      <c r="F108" s="354">
        <v>797377.19314852136</v>
      </c>
      <c r="G108" s="354">
        <v>363193.81844852155</v>
      </c>
      <c r="H108" s="354">
        <v>434183.37469999999</v>
      </c>
    </row>
    <row r="109" spans="1:8">
      <c r="A109" s="355" t="s">
        <v>19</v>
      </c>
      <c r="B109" s="356" t="s">
        <v>255</v>
      </c>
      <c r="C109" s="354">
        <f>SUBTOTAL(9,C110:C152)</f>
        <v>559042.0980575101</v>
      </c>
      <c r="D109" s="354">
        <f t="shared" ref="D109:E109" si="10">SUBTOTAL(9,D110:D152)</f>
        <v>314143.55111751007</v>
      </c>
      <c r="E109" s="354">
        <f t="shared" si="10"/>
        <v>244898.54693999994</v>
      </c>
      <c r="F109" s="354">
        <v>553506.04619913991</v>
      </c>
      <c r="G109" s="354">
        <v>313119.96364914003</v>
      </c>
      <c r="H109" s="354">
        <v>240386.08255000002</v>
      </c>
    </row>
    <row r="110" spans="1:8">
      <c r="A110" s="364">
        <v>1</v>
      </c>
      <c r="B110" s="365" t="s">
        <v>256</v>
      </c>
      <c r="C110" s="358">
        <f t="shared" si="7"/>
        <v>17200</v>
      </c>
      <c r="D110" s="366">
        <v>0</v>
      </c>
      <c r="E110" s="366">
        <v>17200</v>
      </c>
      <c r="F110" s="359">
        <v>20700</v>
      </c>
      <c r="G110" s="359">
        <v>0</v>
      </c>
      <c r="H110" s="359">
        <v>20700</v>
      </c>
    </row>
    <row r="111" spans="1:8">
      <c r="A111" s="364">
        <v>2</v>
      </c>
      <c r="B111" s="365" t="s">
        <v>257</v>
      </c>
      <c r="C111" s="358">
        <f t="shared" si="7"/>
        <v>400</v>
      </c>
      <c r="D111" s="366">
        <v>0</v>
      </c>
      <c r="E111" s="366">
        <v>400</v>
      </c>
      <c r="F111" s="359">
        <v>400</v>
      </c>
      <c r="G111" s="359">
        <v>0</v>
      </c>
      <c r="H111" s="359">
        <v>400</v>
      </c>
    </row>
    <row r="112" spans="1:8">
      <c r="A112" s="364">
        <v>3</v>
      </c>
      <c r="B112" s="367" t="s">
        <v>258</v>
      </c>
      <c r="C112" s="366">
        <f>SUBTOTAL(9,C113:C117)</f>
        <v>206142.36379</v>
      </c>
      <c r="D112" s="366">
        <f t="shared" ref="D112:E112" si="11">SUBTOTAL(9,D113:D117)</f>
        <v>0</v>
      </c>
      <c r="E112" s="366">
        <f t="shared" si="11"/>
        <v>206142.36379</v>
      </c>
      <c r="F112" s="366">
        <v>192798.96964999998</v>
      </c>
      <c r="G112" s="366">
        <v>0</v>
      </c>
      <c r="H112" s="366">
        <v>192798.96964999998</v>
      </c>
    </row>
    <row r="113" spans="1:8">
      <c r="A113" s="361" t="s">
        <v>259</v>
      </c>
      <c r="B113" s="362" t="s">
        <v>260</v>
      </c>
      <c r="C113" s="358">
        <f t="shared" si="7"/>
        <v>88017</v>
      </c>
      <c r="D113" s="358">
        <v>0</v>
      </c>
      <c r="E113" s="358">
        <v>88017</v>
      </c>
      <c r="F113" s="359">
        <v>76371</v>
      </c>
      <c r="G113" s="359">
        <v>0</v>
      </c>
      <c r="H113" s="359">
        <v>76371</v>
      </c>
    </row>
    <row r="114" spans="1:8" ht="27.6">
      <c r="A114" s="368" t="s">
        <v>261</v>
      </c>
      <c r="B114" s="369" t="s">
        <v>262</v>
      </c>
      <c r="C114" s="358">
        <f t="shared" si="7"/>
        <v>46963.363789999996</v>
      </c>
      <c r="D114" s="370">
        <v>0</v>
      </c>
      <c r="E114" s="370">
        <v>46963.363789999996</v>
      </c>
      <c r="F114" s="359">
        <v>20566.969649999985</v>
      </c>
      <c r="G114" s="359">
        <v>0</v>
      </c>
      <c r="H114" s="359">
        <v>20566.969649999985</v>
      </c>
    </row>
    <row r="115" spans="1:8" ht="27.6">
      <c r="A115" s="361" t="s">
        <v>263</v>
      </c>
      <c r="B115" s="358" t="s">
        <v>803</v>
      </c>
      <c r="C115" s="358">
        <f t="shared" si="7"/>
        <v>15000</v>
      </c>
      <c r="D115" s="358">
        <v>0</v>
      </c>
      <c r="E115" s="358">
        <v>15000</v>
      </c>
      <c r="F115" s="359">
        <v>34361</v>
      </c>
      <c r="G115" s="359">
        <v>0</v>
      </c>
      <c r="H115" s="359">
        <v>34361</v>
      </c>
    </row>
    <row r="116" spans="1:8" ht="27.6">
      <c r="A116" s="368" t="s">
        <v>264</v>
      </c>
      <c r="B116" s="358" t="s">
        <v>265</v>
      </c>
      <c r="C116" s="358"/>
      <c r="D116" s="358"/>
      <c r="E116" s="358"/>
      <c r="F116" s="359">
        <v>61500</v>
      </c>
      <c r="G116" s="359"/>
      <c r="H116" s="359">
        <v>61500</v>
      </c>
    </row>
    <row r="117" spans="1:8" ht="27.6">
      <c r="A117" s="361" t="s">
        <v>266</v>
      </c>
      <c r="B117" s="358" t="s">
        <v>267</v>
      </c>
      <c r="C117" s="358">
        <f t="shared" si="7"/>
        <v>56162</v>
      </c>
      <c r="D117" s="358">
        <v>0</v>
      </c>
      <c r="E117" s="358">
        <v>56162</v>
      </c>
      <c r="F117" s="359">
        <v>0</v>
      </c>
      <c r="G117" s="359">
        <v>0</v>
      </c>
      <c r="H117" s="359">
        <v>0</v>
      </c>
    </row>
    <row r="118" spans="1:8">
      <c r="A118" s="353">
        <v>4</v>
      </c>
      <c r="B118" s="371" t="s">
        <v>268</v>
      </c>
      <c r="C118" s="354">
        <f>SUBTOTAL(9,C119:C149)</f>
        <v>331267.75808011001</v>
      </c>
      <c r="D118" s="354">
        <f t="shared" ref="D118:E118" si="12">SUBTOTAL(9,D119:D149)</f>
        <v>311631.57493011007</v>
      </c>
      <c r="E118" s="354">
        <f t="shared" si="12"/>
        <v>19636.183150000004</v>
      </c>
      <c r="F118" s="354">
        <v>335759.79231919994</v>
      </c>
      <c r="G118" s="354">
        <v>310792.67941920005</v>
      </c>
      <c r="H118" s="354">
        <v>24967.112899999996</v>
      </c>
    </row>
    <row r="119" spans="1:8">
      <c r="A119" s="361" t="s">
        <v>269</v>
      </c>
      <c r="B119" s="358" t="s">
        <v>270</v>
      </c>
      <c r="C119" s="358">
        <f t="shared" si="7"/>
        <v>16477.654430130002</v>
      </c>
      <c r="D119" s="358">
        <v>8503.7136301300015</v>
      </c>
      <c r="E119" s="358">
        <v>7973.9408000000012</v>
      </c>
      <c r="F119" s="359">
        <v>17216.427276000002</v>
      </c>
      <c r="G119" s="359">
        <v>9052.6704759999993</v>
      </c>
      <c r="H119" s="359">
        <v>8163.756800000001</v>
      </c>
    </row>
    <row r="120" spans="1:8">
      <c r="A120" s="361" t="s">
        <v>271</v>
      </c>
      <c r="B120" s="358" t="s">
        <v>272</v>
      </c>
      <c r="C120" s="358">
        <f t="shared" si="7"/>
        <v>8326.507553999998</v>
      </c>
      <c r="D120" s="358">
        <v>7993.4315539999989</v>
      </c>
      <c r="E120" s="358">
        <v>333.07599999999996</v>
      </c>
      <c r="F120" s="359">
        <v>8214.4085879999984</v>
      </c>
      <c r="G120" s="359">
        <v>7821.2085879999986</v>
      </c>
      <c r="H120" s="359">
        <v>393.2</v>
      </c>
    </row>
    <row r="121" spans="1:8">
      <c r="A121" s="361" t="s">
        <v>273</v>
      </c>
      <c r="B121" s="358" t="s">
        <v>274</v>
      </c>
      <c r="C121" s="358">
        <f t="shared" si="7"/>
        <v>8704.0020799999984</v>
      </c>
      <c r="D121" s="358">
        <v>8558.5622799999983</v>
      </c>
      <c r="E121" s="358">
        <v>145.43979999999999</v>
      </c>
      <c r="F121" s="359">
        <v>9073.9216320000014</v>
      </c>
      <c r="G121" s="359">
        <v>8888.5858320000007</v>
      </c>
      <c r="H121" s="359">
        <v>185.33580000000001</v>
      </c>
    </row>
    <row r="122" spans="1:8">
      <c r="A122" s="361" t="s">
        <v>275</v>
      </c>
      <c r="B122" s="358" t="s">
        <v>276</v>
      </c>
      <c r="C122" s="358">
        <f t="shared" si="7"/>
        <v>9849.6752679999991</v>
      </c>
      <c r="D122" s="358">
        <v>9557.635667999999</v>
      </c>
      <c r="E122" s="358">
        <v>292.03959999999995</v>
      </c>
      <c r="F122" s="359">
        <v>9690.3937139999998</v>
      </c>
      <c r="G122" s="359">
        <v>9230.8191139999999</v>
      </c>
      <c r="H122" s="359">
        <v>459.57459999999998</v>
      </c>
    </row>
    <row r="123" spans="1:8">
      <c r="A123" s="361" t="s">
        <v>277</v>
      </c>
      <c r="B123" s="358" t="s">
        <v>278</v>
      </c>
      <c r="C123" s="358">
        <f t="shared" si="7"/>
        <v>8101.0338081999989</v>
      </c>
      <c r="D123" s="358">
        <v>7849.2540081999987</v>
      </c>
      <c r="E123" s="358">
        <v>251.77979999999997</v>
      </c>
      <c r="F123" s="359">
        <v>8222.5288240000009</v>
      </c>
      <c r="G123" s="359">
        <v>8047.5919240000003</v>
      </c>
      <c r="H123" s="359">
        <v>174.93690000000001</v>
      </c>
    </row>
    <row r="124" spans="1:8">
      <c r="A124" s="361" t="s">
        <v>279</v>
      </c>
      <c r="B124" s="358" t="s">
        <v>280</v>
      </c>
      <c r="C124" s="358">
        <f t="shared" si="7"/>
        <v>14024.770129600001</v>
      </c>
      <c r="D124" s="358">
        <v>13839.265229600001</v>
      </c>
      <c r="E124" s="358">
        <v>185.50489999999999</v>
      </c>
      <c r="F124" s="359">
        <v>14348.906004000002</v>
      </c>
      <c r="G124" s="359">
        <v>14135.822204000002</v>
      </c>
      <c r="H124" s="359">
        <v>213.0838</v>
      </c>
    </row>
    <row r="125" spans="1:8">
      <c r="A125" s="361" t="s">
        <v>281</v>
      </c>
      <c r="B125" s="358" t="s">
        <v>282</v>
      </c>
      <c r="C125" s="358">
        <f t="shared" si="7"/>
        <v>11687.370963060001</v>
      </c>
      <c r="D125" s="358">
        <v>11473.169463060001</v>
      </c>
      <c r="E125" s="358">
        <v>214.20150000000001</v>
      </c>
      <c r="F125" s="359">
        <v>12028.342453999998</v>
      </c>
      <c r="G125" s="359">
        <v>11837.338053999998</v>
      </c>
      <c r="H125" s="359">
        <v>191.0044</v>
      </c>
    </row>
    <row r="126" spans="1:8">
      <c r="A126" s="361" t="s">
        <v>283</v>
      </c>
      <c r="B126" s="358" t="s">
        <v>284</v>
      </c>
      <c r="C126" s="358">
        <f t="shared" si="7"/>
        <v>12951.824238000001</v>
      </c>
      <c r="D126" s="358">
        <v>12775.397538000001</v>
      </c>
      <c r="E126" s="358">
        <v>176.42670000000001</v>
      </c>
      <c r="F126" s="359">
        <v>13301.808837999999</v>
      </c>
      <c r="G126" s="359">
        <v>12956.338137999999</v>
      </c>
      <c r="H126" s="359">
        <v>345.47069999999997</v>
      </c>
    </row>
    <row r="127" spans="1:8">
      <c r="A127" s="361" t="s">
        <v>285</v>
      </c>
      <c r="B127" s="358" t="s">
        <v>286</v>
      </c>
      <c r="C127" s="358">
        <f t="shared" si="7"/>
        <v>10059.046710000001</v>
      </c>
      <c r="D127" s="358">
        <v>9920.4677100000008</v>
      </c>
      <c r="E127" s="358">
        <v>138.57900000000001</v>
      </c>
      <c r="F127" s="359">
        <v>10366.709362000001</v>
      </c>
      <c r="G127" s="359">
        <v>10163.884362000001</v>
      </c>
      <c r="H127" s="359">
        <v>202.82499999999999</v>
      </c>
    </row>
    <row r="128" spans="1:8">
      <c r="A128" s="361" t="s">
        <v>287</v>
      </c>
      <c r="B128" s="358" t="s">
        <v>288</v>
      </c>
      <c r="C128" s="358">
        <f t="shared" si="7"/>
        <v>7439.1469500000003</v>
      </c>
      <c r="D128" s="358">
        <v>7353.6782499999999</v>
      </c>
      <c r="E128" s="358">
        <v>85.468699999999998</v>
      </c>
      <c r="F128" s="359">
        <v>7724.6711999999989</v>
      </c>
      <c r="G128" s="359">
        <v>7543.025599999999</v>
      </c>
      <c r="H128" s="359">
        <v>181.6456</v>
      </c>
    </row>
    <row r="129" spans="1:8">
      <c r="A129" s="361" t="s">
        <v>289</v>
      </c>
      <c r="B129" s="358" t="s">
        <v>290</v>
      </c>
      <c r="C129" s="358">
        <f t="shared" si="7"/>
        <v>14085.313699999997</v>
      </c>
      <c r="D129" s="358">
        <v>13884.941499999997</v>
      </c>
      <c r="E129" s="358">
        <v>200.37220000000002</v>
      </c>
      <c r="F129" s="359">
        <v>14128.166293999999</v>
      </c>
      <c r="G129" s="359">
        <v>13969.104993999999</v>
      </c>
      <c r="H129" s="359">
        <v>159.06129999999999</v>
      </c>
    </row>
    <row r="130" spans="1:8">
      <c r="A130" s="361" t="s">
        <v>291</v>
      </c>
      <c r="B130" s="358" t="s">
        <v>292</v>
      </c>
      <c r="C130" s="358">
        <f t="shared" si="7"/>
        <v>9090.4488660000006</v>
      </c>
      <c r="D130" s="358">
        <v>8818.8672660000011</v>
      </c>
      <c r="E130" s="358">
        <v>271.58159999999998</v>
      </c>
      <c r="F130" s="359">
        <v>8550.8041399999984</v>
      </c>
      <c r="G130" s="359">
        <v>8377.5185399999991</v>
      </c>
      <c r="H130" s="359">
        <v>173.28559999999999</v>
      </c>
    </row>
    <row r="131" spans="1:8">
      <c r="A131" s="361" t="s">
        <v>293</v>
      </c>
      <c r="B131" s="358" t="s">
        <v>294</v>
      </c>
      <c r="C131" s="358">
        <f t="shared" si="7"/>
        <v>9686.6702227200021</v>
      </c>
      <c r="D131" s="358">
        <v>9560.4092227200017</v>
      </c>
      <c r="E131" s="358">
        <v>126.261</v>
      </c>
      <c r="F131" s="359">
        <v>9843.668424999998</v>
      </c>
      <c r="G131" s="359">
        <v>9555.8165249999984</v>
      </c>
      <c r="H131" s="359">
        <v>287.8519</v>
      </c>
    </row>
    <row r="132" spans="1:8">
      <c r="A132" s="361" t="s">
        <v>295</v>
      </c>
      <c r="B132" s="358" t="s">
        <v>296</v>
      </c>
      <c r="C132" s="358">
        <f t="shared" si="7"/>
        <v>10226.789707999998</v>
      </c>
      <c r="D132" s="358">
        <v>9900.144707999998</v>
      </c>
      <c r="E132" s="358">
        <v>326.64500000000004</v>
      </c>
      <c r="F132" s="359">
        <v>10588.151738</v>
      </c>
      <c r="G132" s="359">
        <v>10332.255138</v>
      </c>
      <c r="H132" s="359">
        <v>255.89660000000001</v>
      </c>
    </row>
    <row r="133" spans="1:8">
      <c r="A133" s="361" t="s">
        <v>297</v>
      </c>
      <c r="B133" s="358" t="s">
        <v>298</v>
      </c>
      <c r="C133" s="358">
        <f t="shared" si="7"/>
        <v>10497.575744399999</v>
      </c>
      <c r="D133" s="358">
        <v>10251.343844399998</v>
      </c>
      <c r="E133" s="358">
        <v>246.2319</v>
      </c>
      <c r="F133" s="359">
        <v>10233.854479999998</v>
      </c>
      <c r="G133" s="359">
        <v>9969.901679999999</v>
      </c>
      <c r="H133" s="359">
        <v>263.95280000000002</v>
      </c>
    </row>
    <row r="134" spans="1:8">
      <c r="A134" s="361" t="s">
        <v>299</v>
      </c>
      <c r="B134" s="358" t="s">
        <v>300</v>
      </c>
      <c r="C134" s="358">
        <f t="shared" si="7"/>
        <v>24517.883335999999</v>
      </c>
      <c r="D134" s="358">
        <v>21835.306935999997</v>
      </c>
      <c r="E134" s="358">
        <v>2682.5763999999999</v>
      </c>
      <c r="F134" s="359">
        <v>28728.208818000003</v>
      </c>
      <c r="G134" s="359">
        <v>22242.032418000003</v>
      </c>
      <c r="H134" s="359">
        <v>6486.1764000000003</v>
      </c>
    </row>
    <row r="135" spans="1:8">
      <c r="A135" s="361" t="s">
        <v>301</v>
      </c>
      <c r="B135" s="358" t="s">
        <v>302</v>
      </c>
      <c r="C135" s="358">
        <f t="shared" si="7"/>
        <v>13489.933457399999</v>
      </c>
      <c r="D135" s="358">
        <v>13201.441057399999</v>
      </c>
      <c r="E135" s="358">
        <v>288.49239999999998</v>
      </c>
      <c r="F135" s="359">
        <v>13798.428446</v>
      </c>
      <c r="G135" s="359">
        <v>13429.530946000001</v>
      </c>
      <c r="H135" s="359">
        <v>368.89749999999998</v>
      </c>
    </row>
    <row r="136" spans="1:8">
      <c r="A136" s="361" t="s">
        <v>303</v>
      </c>
      <c r="B136" s="358" t="s">
        <v>304</v>
      </c>
      <c r="C136" s="358">
        <f t="shared" si="7"/>
        <v>10344.27226</v>
      </c>
      <c r="D136" s="358">
        <v>10154.98286</v>
      </c>
      <c r="E136" s="358">
        <v>189.2894</v>
      </c>
      <c r="F136" s="359">
        <v>9772.541197999999</v>
      </c>
      <c r="G136" s="359">
        <v>9277.7737979999984</v>
      </c>
      <c r="H136" s="359">
        <v>494.76739999999995</v>
      </c>
    </row>
    <row r="137" spans="1:8">
      <c r="A137" s="361" t="s">
        <v>305</v>
      </c>
      <c r="B137" s="358" t="s">
        <v>306</v>
      </c>
      <c r="C137" s="358">
        <f t="shared" si="7"/>
        <v>11867.899335599999</v>
      </c>
      <c r="D137" s="358">
        <v>11705.510535599999</v>
      </c>
      <c r="E137" s="358">
        <v>162.3888</v>
      </c>
      <c r="F137" s="359">
        <v>12376.820909999997</v>
      </c>
      <c r="G137" s="359">
        <v>12114.674309999997</v>
      </c>
      <c r="H137" s="359">
        <v>262.14659999999998</v>
      </c>
    </row>
    <row r="138" spans="1:8">
      <c r="A138" s="361" t="s">
        <v>307</v>
      </c>
      <c r="B138" s="358" t="s">
        <v>308</v>
      </c>
      <c r="C138" s="358">
        <f t="shared" si="7"/>
        <v>10760.709763999999</v>
      </c>
      <c r="D138" s="358">
        <v>10643.348363999999</v>
      </c>
      <c r="E138" s="358">
        <v>117.36139999999999</v>
      </c>
      <c r="F138" s="359">
        <v>10297.677438000001</v>
      </c>
      <c r="G138" s="359">
        <v>10102.095138000001</v>
      </c>
      <c r="H138" s="359">
        <v>195.58229999999998</v>
      </c>
    </row>
    <row r="139" spans="1:8">
      <c r="A139" s="361" t="s">
        <v>309</v>
      </c>
      <c r="B139" s="358" t="s">
        <v>310</v>
      </c>
      <c r="C139" s="358">
        <f t="shared" si="7"/>
        <v>8535.4773139999998</v>
      </c>
      <c r="D139" s="358">
        <v>8412.1796140000006</v>
      </c>
      <c r="E139" s="358">
        <v>123.29769999999999</v>
      </c>
      <c r="F139" s="359">
        <v>8741.4125479999966</v>
      </c>
      <c r="G139" s="359">
        <v>8570.8949479999974</v>
      </c>
      <c r="H139" s="359">
        <v>170.51760000000002</v>
      </c>
    </row>
    <row r="140" spans="1:8">
      <c r="A140" s="361" t="s">
        <v>311</v>
      </c>
      <c r="B140" s="358" t="s">
        <v>312</v>
      </c>
      <c r="C140" s="358">
        <f t="shared" si="7"/>
        <v>5847.8608000000004</v>
      </c>
      <c r="D140" s="358">
        <v>5558.5153</v>
      </c>
      <c r="E140" s="358">
        <v>289.34550000000002</v>
      </c>
      <c r="F140" s="359">
        <v>5713.7151021999998</v>
      </c>
      <c r="G140" s="359">
        <v>5530.1167022</v>
      </c>
      <c r="H140" s="359">
        <v>183.59840000000003</v>
      </c>
    </row>
    <row r="141" spans="1:8">
      <c r="A141" s="361" t="s">
        <v>313</v>
      </c>
      <c r="B141" s="358" t="s">
        <v>314</v>
      </c>
      <c r="C141" s="358">
        <f t="shared" si="7"/>
        <v>11409.755746000001</v>
      </c>
      <c r="D141" s="358">
        <v>11233.730646</v>
      </c>
      <c r="E141" s="358">
        <v>176.02510000000001</v>
      </c>
      <c r="F141" s="359">
        <v>11372.623116000001</v>
      </c>
      <c r="G141" s="359">
        <v>11115.298116</v>
      </c>
      <c r="H141" s="359">
        <v>257.32499999999999</v>
      </c>
    </row>
    <row r="142" spans="1:8">
      <c r="A142" s="361" t="s">
        <v>315</v>
      </c>
      <c r="B142" s="358" t="s">
        <v>316</v>
      </c>
      <c r="C142" s="358">
        <f t="shared" ref="C142:C205" si="13">D142+E142</f>
        <v>8674.3334680000007</v>
      </c>
      <c r="D142" s="358">
        <v>8449.4997680000015</v>
      </c>
      <c r="E142" s="358">
        <v>224.83369999999999</v>
      </c>
      <c r="F142" s="359">
        <v>8882.1504679999998</v>
      </c>
      <c r="G142" s="359">
        <v>8581.0928679999997</v>
      </c>
      <c r="H142" s="359">
        <v>301.05759999999998</v>
      </c>
    </row>
    <row r="143" spans="1:8">
      <c r="A143" s="361" t="s">
        <v>317</v>
      </c>
      <c r="B143" s="358" t="s">
        <v>318</v>
      </c>
      <c r="C143" s="358">
        <f t="shared" si="13"/>
        <v>10675.040159999999</v>
      </c>
      <c r="D143" s="358">
        <v>10552.128059999999</v>
      </c>
      <c r="E143" s="358">
        <v>122.91210000000001</v>
      </c>
      <c r="F143" s="359">
        <v>10903.451915999998</v>
      </c>
      <c r="G143" s="359">
        <v>10439.031815999999</v>
      </c>
      <c r="H143" s="359">
        <v>464.42010000000005</v>
      </c>
    </row>
    <row r="144" spans="1:8">
      <c r="A144" s="361" t="s">
        <v>319</v>
      </c>
      <c r="B144" s="358" t="s">
        <v>320</v>
      </c>
      <c r="C144" s="358">
        <f t="shared" si="13"/>
        <v>12335.021657999998</v>
      </c>
      <c r="D144" s="358">
        <v>12161.126957999997</v>
      </c>
      <c r="E144" s="358">
        <v>173.8947</v>
      </c>
      <c r="F144" s="359">
        <v>11823.711584000001</v>
      </c>
      <c r="G144" s="359">
        <v>11482.232784</v>
      </c>
      <c r="H144" s="359">
        <v>341.47879999999998</v>
      </c>
    </row>
    <row r="145" spans="1:8">
      <c r="A145" s="361" t="s">
        <v>321</v>
      </c>
      <c r="B145" s="358" t="s">
        <v>322</v>
      </c>
      <c r="C145" s="358">
        <f t="shared" si="13"/>
        <v>9926.9750039999999</v>
      </c>
      <c r="D145" s="358">
        <v>7102.5250539999997</v>
      </c>
      <c r="E145" s="358">
        <v>2824.4499499999997</v>
      </c>
      <c r="F145" s="359">
        <v>9244.4680059999991</v>
      </c>
      <c r="G145" s="359">
        <v>7056.0778060000002</v>
      </c>
      <c r="H145" s="359">
        <v>2188.3901999999998</v>
      </c>
    </row>
    <row r="146" spans="1:8">
      <c r="A146" s="361" t="s">
        <v>323</v>
      </c>
      <c r="B146" s="358" t="s">
        <v>324</v>
      </c>
      <c r="C146" s="358">
        <f t="shared" si="13"/>
        <v>6913.231522</v>
      </c>
      <c r="D146" s="358">
        <v>6720.0544220000002</v>
      </c>
      <c r="E146" s="358">
        <v>193.17710000000002</v>
      </c>
      <c r="F146" s="359">
        <v>6540.3426280000003</v>
      </c>
      <c r="G146" s="359">
        <v>6071.9539279999999</v>
      </c>
      <c r="H146" s="359">
        <v>468.38870000000003</v>
      </c>
    </row>
    <row r="147" spans="1:8">
      <c r="A147" s="361" t="s">
        <v>325</v>
      </c>
      <c r="B147" s="358" t="s">
        <v>326</v>
      </c>
      <c r="C147" s="358">
        <f t="shared" si="13"/>
        <v>8904.8056793999986</v>
      </c>
      <c r="D147" s="358">
        <v>8793.6530793999991</v>
      </c>
      <c r="E147" s="358">
        <v>111.15260000000001</v>
      </c>
      <c r="F147" s="359">
        <v>8696.7886660000022</v>
      </c>
      <c r="G147" s="359">
        <v>8533.6050660000019</v>
      </c>
      <c r="H147" s="359">
        <v>163.18360000000001</v>
      </c>
    </row>
    <row r="148" spans="1:8">
      <c r="A148" s="361" t="s">
        <v>327</v>
      </c>
      <c r="B148" s="358" t="s">
        <v>328</v>
      </c>
      <c r="C148" s="358">
        <f t="shared" si="13"/>
        <v>7794.5949983999999</v>
      </c>
      <c r="D148" s="358">
        <v>6957.2420984</v>
      </c>
      <c r="E148" s="358">
        <v>837.35289999999986</v>
      </c>
      <c r="F148" s="359">
        <v>7021.8313399999997</v>
      </c>
      <c r="G148" s="359">
        <v>6436.8624399999999</v>
      </c>
      <c r="H148" s="359">
        <v>584.96889999999996</v>
      </c>
    </row>
    <row r="149" spans="1:8">
      <c r="A149" s="361" t="s">
        <v>329</v>
      </c>
      <c r="B149" s="358" t="s">
        <v>330</v>
      </c>
      <c r="C149" s="358">
        <f t="shared" si="13"/>
        <v>8062.1332051999989</v>
      </c>
      <c r="D149" s="358">
        <v>7910.048305199999</v>
      </c>
      <c r="E149" s="358">
        <v>152.0849</v>
      </c>
      <c r="F149" s="359">
        <v>8312.8571660000016</v>
      </c>
      <c r="G149" s="359">
        <v>7927.5251660000013</v>
      </c>
      <c r="H149" s="359">
        <v>385.33200000000005</v>
      </c>
    </row>
    <row r="150" spans="1:8">
      <c r="A150" s="355">
        <v>5</v>
      </c>
      <c r="B150" s="356" t="s">
        <v>331</v>
      </c>
      <c r="C150" s="354">
        <f>SUBTOTAL(9,C151:C152)</f>
        <v>4031.9761873999996</v>
      </c>
      <c r="D150" s="354">
        <f t="shared" ref="D150:E150" si="14">SUBTOTAL(9,D151:D152)</f>
        <v>2511.9761874000001</v>
      </c>
      <c r="E150" s="354">
        <f t="shared" si="14"/>
        <v>1520</v>
      </c>
      <c r="F150" s="354">
        <v>3847.2842299399999</v>
      </c>
      <c r="G150" s="354">
        <v>2327.2842299399999</v>
      </c>
      <c r="H150" s="354">
        <v>1520</v>
      </c>
    </row>
    <row r="151" spans="1:8">
      <c r="A151" s="361" t="s">
        <v>332</v>
      </c>
      <c r="B151" s="358" t="s">
        <v>333</v>
      </c>
      <c r="C151" s="358">
        <f t="shared" si="13"/>
        <v>1139.8501374</v>
      </c>
      <c r="D151" s="358">
        <v>1019.8501374</v>
      </c>
      <c r="E151" s="358">
        <v>120</v>
      </c>
      <c r="F151" s="359">
        <v>1051.4233577999998</v>
      </c>
      <c r="G151" s="359">
        <v>931.42335779999985</v>
      </c>
      <c r="H151" s="359">
        <v>120</v>
      </c>
    </row>
    <row r="152" spans="1:8">
      <c r="A152" s="361" t="s">
        <v>334</v>
      </c>
      <c r="B152" s="358" t="s">
        <v>335</v>
      </c>
      <c r="C152" s="358">
        <f t="shared" si="13"/>
        <v>2892.1260499999999</v>
      </c>
      <c r="D152" s="358">
        <v>1492.1260500000001</v>
      </c>
      <c r="E152" s="358">
        <v>1400</v>
      </c>
      <c r="F152" s="359">
        <v>2795.8608721400001</v>
      </c>
      <c r="G152" s="359">
        <v>1395.8608721400001</v>
      </c>
      <c r="H152" s="359">
        <v>1400</v>
      </c>
    </row>
    <row r="153" spans="1:8">
      <c r="A153" s="355" t="s">
        <v>62</v>
      </c>
      <c r="B153" s="356" t="s">
        <v>336</v>
      </c>
      <c r="C153" s="354">
        <f>SUBTOTAL(9,C154:C184)</f>
        <v>291070.33805999602</v>
      </c>
      <c r="D153" s="354">
        <f t="shared" ref="D153:E153" si="15">SUBTOTAL(9,D154:D184)</f>
        <v>53295.338059996</v>
      </c>
      <c r="E153" s="354">
        <f t="shared" si="15"/>
        <v>237775</v>
      </c>
      <c r="F153" s="354">
        <v>243871.14694938145</v>
      </c>
      <c r="G153" s="354">
        <v>50073.854799381479</v>
      </c>
      <c r="H153" s="354">
        <v>193797.29214999999</v>
      </c>
    </row>
    <row r="154" spans="1:8">
      <c r="A154" s="361">
        <v>1</v>
      </c>
      <c r="B154" s="358" t="s">
        <v>337</v>
      </c>
      <c r="C154" s="358">
        <f t="shared" si="13"/>
        <v>3031.2149221199998</v>
      </c>
      <c r="D154" s="358">
        <v>3031.2149221199998</v>
      </c>
      <c r="E154" s="358">
        <v>0</v>
      </c>
      <c r="F154" s="359">
        <v>1309.724770382707</v>
      </c>
      <c r="G154" s="359">
        <v>1309.724770382707</v>
      </c>
      <c r="H154" s="359">
        <v>0</v>
      </c>
    </row>
    <row r="155" spans="1:8">
      <c r="A155" s="361">
        <v>2</v>
      </c>
      <c r="B155" s="358" t="s">
        <v>338</v>
      </c>
      <c r="C155" s="358">
        <f t="shared" si="13"/>
        <v>22718.12065854</v>
      </c>
      <c r="D155" s="358">
        <v>22718.12065854</v>
      </c>
      <c r="E155" s="358">
        <v>0</v>
      </c>
      <c r="F155" s="359">
        <v>39521.940396999998</v>
      </c>
      <c r="G155" s="359">
        <v>21181.662397</v>
      </c>
      <c r="H155" s="359">
        <v>18340.277999999998</v>
      </c>
    </row>
    <row r="156" spans="1:8">
      <c r="A156" s="361">
        <v>3</v>
      </c>
      <c r="B156" s="358" t="s">
        <v>339</v>
      </c>
      <c r="C156" s="358">
        <f t="shared" si="13"/>
        <v>1411.6987260000001</v>
      </c>
      <c r="D156" s="358">
        <v>1411.6987260000001</v>
      </c>
      <c r="E156" s="358">
        <v>0</v>
      </c>
      <c r="F156" s="359">
        <v>1278.7807922999998</v>
      </c>
      <c r="G156" s="359">
        <v>1278.7807922999998</v>
      </c>
      <c r="H156" s="359">
        <v>0</v>
      </c>
    </row>
    <row r="157" spans="1:8">
      <c r="A157" s="361">
        <v>4</v>
      </c>
      <c r="B157" s="358" t="s">
        <v>340</v>
      </c>
      <c r="C157" s="358">
        <f t="shared" si="13"/>
        <v>9486.6281183999999</v>
      </c>
      <c r="D157" s="358">
        <v>6609.6281184000009</v>
      </c>
      <c r="E157" s="358">
        <v>2877</v>
      </c>
      <c r="F157" s="359">
        <v>8904.0585647999997</v>
      </c>
      <c r="G157" s="359">
        <v>6027.0585647999997</v>
      </c>
      <c r="H157" s="359">
        <v>2877</v>
      </c>
    </row>
    <row r="158" spans="1:8">
      <c r="A158" s="361">
        <v>5</v>
      </c>
      <c r="B158" s="358" t="s">
        <v>341</v>
      </c>
      <c r="C158" s="358">
        <f t="shared" si="13"/>
        <v>3852.6430392000007</v>
      </c>
      <c r="D158" s="358">
        <v>3852.6430392000007</v>
      </c>
      <c r="E158" s="358">
        <v>0</v>
      </c>
      <c r="F158" s="359">
        <v>2773.7978766140718</v>
      </c>
      <c r="G158" s="359">
        <v>2773.7978766140718</v>
      </c>
      <c r="H158" s="359">
        <v>0</v>
      </c>
    </row>
    <row r="159" spans="1:8">
      <c r="A159" s="361">
        <v>6</v>
      </c>
      <c r="B159" s="358" t="s">
        <v>342</v>
      </c>
      <c r="C159" s="358">
        <f t="shared" si="13"/>
        <v>2607.2801499999996</v>
      </c>
      <c r="D159" s="358">
        <v>1907.2801499999996</v>
      </c>
      <c r="E159" s="358">
        <v>700</v>
      </c>
      <c r="F159" s="359">
        <v>4859.5544024000001</v>
      </c>
      <c r="G159" s="359">
        <v>1659.5544024000001</v>
      </c>
      <c r="H159" s="359">
        <v>3200</v>
      </c>
    </row>
    <row r="160" spans="1:8">
      <c r="A160" s="361">
        <v>7</v>
      </c>
      <c r="B160" s="358" t="s">
        <v>343</v>
      </c>
      <c r="C160" s="358">
        <f t="shared" si="13"/>
        <v>5077.8172288960004</v>
      </c>
      <c r="D160" s="358">
        <v>5077.8172288960004</v>
      </c>
      <c r="E160" s="358">
        <v>0</v>
      </c>
      <c r="F160" s="359">
        <v>7811.4790055846997</v>
      </c>
      <c r="G160" s="359">
        <v>7811.4648555846998</v>
      </c>
      <c r="H160" s="359">
        <v>1.4149999999972351E-2</v>
      </c>
    </row>
    <row r="161" spans="1:8">
      <c r="A161" s="361">
        <v>8</v>
      </c>
      <c r="B161" s="358" t="s">
        <v>344</v>
      </c>
      <c r="C161" s="358">
        <f t="shared" si="13"/>
        <v>10936.25006764</v>
      </c>
      <c r="D161" s="358">
        <v>3186.25006764</v>
      </c>
      <c r="E161" s="358">
        <v>7750</v>
      </c>
      <c r="F161" s="359">
        <v>11397.474811299999</v>
      </c>
      <c r="G161" s="359">
        <v>2627.4748112999996</v>
      </c>
      <c r="H161" s="359">
        <v>8770</v>
      </c>
    </row>
    <row r="162" spans="1:8">
      <c r="A162" s="361">
        <v>9</v>
      </c>
      <c r="B162" s="358" t="s">
        <v>345</v>
      </c>
      <c r="C162" s="358">
        <f t="shared" si="13"/>
        <v>4237.0938879999994</v>
      </c>
      <c r="D162" s="358">
        <v>3237.0938879999999</v>
      </c>
      <c r="E162" s="358">
        <v>1000</v>
      </c>
      <c r="F162" s="359">
        <v>4167.2063920000001</v>
      </c>
      <c r="G162" s="359">
        <v>3167.2063920000001</v>
      </c>
      <c r="H162" s="359">
        <v>1000</v>
      </c>
    </row>
    <row r="163" spans="1:8" ht="27.6">
      <c r="A163" s="361">
        <v>10</v>
      </c>
      <c r="B163" s="372" t="s">
        <v>346</v>
      </c>
      <c r="C163" s="358">
        <f t="shared" si="13"/>
        <v>1831.3814439999999</v>
      </c>
      <c r="D163" s="358">
        <v>1731.3814439999999</v>
      </c>
      <c r="E163" s="358">
        <v>100</v>
      </c>
      <c r="F163" s="359">
        <v>1611.5584959999999</v>
      </c>
      <c r="G163" s="359">
        <v>1511.5584959999999</v>
      </c>
      <c r="H163" s="359">
        <v>100</v>
      </c>
    </row>
    <row r="164" spans="1:8">
      <c r="A164" s="361">
        <v>11</v>
      </c>
      <c r="B164" s="358" t="s">
        <v>347</v>
      </c>
      <c r="C164" s="358">
        <f t="shared" si="13"/>
        <v>532.20981720000009</v>
      </c>
      <c r="D164" s="358">
        <v>532.20981720000009</v>
      </c>
      <c r="E164" s="358">
        <v>0</v>
      </c>
      <c r="F164" s="359">
        <v>1225.571441</v>
      </c>
      <c r="G164" s="359">
        <v>725.57144099999994</v>
      </c>
      <c r="H164" s="359">
        <v>500</v>
      </c>
    </row>
    <row r="165" spans="1:8">
      <c r="A165" s="361">
        <v>12</v>
      </c>
      <c r="B165" s="358" t="s">
        <v>348</v>
      </c>
      <c r="C165" s="358">
        <f t="shared" si="13"/>
        <v>1000</v>
      </c>
      <c r="D165" s="358">
        <v>0</v>
      </c>
      <c r="E165" s="358">
        <v>1000</v>
      </c>
      <c r="F165" s="359">
        <v>1000</v>
      </c>
      <c r="G165" s="359">
        <v>0</v>
      </c>
      <c r="H165" s="359">
        <v>1000</v>
      </c>
    </row>
    <row r="166" spans="1:8">
      <c r="A166" s="361">
        <v>13</v>
      </c>
      <c r="B166" s="358" t="s">
        <v>349</v>
      </c>
      <c r="C166" s="358">
        <f t="shared" si="13"/>
        <v>1500</v>
      </c>
      <c r="D166" s="358">
        <v>0</v>
      </c>
      <c r="E166" s="358">
        <v>1500</v>
      </c>
      <c r="F166" s="359">
        <v>1500</v>
      </c>
      <c r="G166" s="359">
        <v>0</v>
      </c>
      <c r="H166" s="359">
        <v>1500</v>
      </c>
    </row>
    <row r="167" spans="1:8">
      <c r="A167" s="361">
        <v>14</v>
      </c>
      <c r="B167" s="362" t="s">
        <v>350</v>
      </c>
      <c r="C167" s="358">
        <f t="shared" si="13"/>
        <v>8343</v>
      </c>
      <c r="D167" s="358">
        <v>0</v>
      </c>
      <c r="E167" s="373">
        <v>8343</v>
      </c>
      <c r="F167" s="359">
        <v>0</v>
      </c>
      <c r="G167" s="359">
        <v>0</v>
      </c>
      <c r="H167" s="359">
        <v>0</v>
      </c>
    </row>
    <row r="168" spans="1:8">
      <c r="A168" s="361">
        <v>15</v>
      </c>
      <c r="B168" s="362" t="s">
        <v>351</v>
      </c>
      <c r="C168" s="373">
        <f t="shared" si="13"/>
        <v>500</v>
      </c>
      <c r="D168" s="373">
        <v>0</v>
      </c>
      <c r="E168" s="373">
        <v>500</v>
      </c>
      <c r="F168" s="359">
        <v>500</v>
      </c>
      <c r="G168" s="359">
        <v>0</v>
      </c>
      <c r="H168" s="359">
        <v>500</v>
      </c>
    </row>
    <row r="169" spans="1:8">
      <c r="A169" s="361">
        <v>16</v>
      </c>
      <c r="B169" s="362" t="s">
        <v>352</v>
      </c>
      <c r="C169" s="373">
        <f t="shared" si="13"/>
        <v>5000</v>
      </c>
      <c r="D169" s="373">
        <v>0</v>
      </c>
      <c r="E169" s="373">
        <v>5000</v>
      </c>
      <c r="F169" s="359">
        <v>5000</v>
      </c>
      <c r="G169" s="359">
        <v>0</v>
      </c>
      <c r="H169" s="359">
        <v>5000</v>
      </c>
    </row>
    <row r="170" spans="1:8" ht="27.6">
      <c r="A170" s="361">
        <v>17</v>
      </c>
      <c r="B170" s="362" t="s">
        <v>353</v>
      </c>
      <c r="C170" s="373">
        <f t="shared" si="13"/>
        <v>9965</v>
      </c>
      <c r="D170" s="373">
        <v>0</v>
      </c>
      <c r="E170" s="373">
        <v>9965</v>
      </c>
      <c r="F170" s="359">
        <v>13408</v>
      </c>
      <c r="G170" s="359">
        <v>0</v>
      </c>
      <c r="H170" s="359">
        <v>13408</v>
      </c>
    </row>
    <row r="171" spans="1:8">
      <c r="A171" s="361">
        <v>18</v>
      </c>
      <c r="B171" s="362" t="s">
        <v>354</v>
      </c>
      <c r="C171" s="373">
        <f t="shared" si="13"/>
        <v>2000</v>
      </c>
      <c r="D171" s="373">
        <v>0</v>
      </c>
      <c r="E171" s="373">
        <v>2000</v>
      </c>
      <c r="F171" s="359">
        <v>0</v>
      </c>
      <c r="G171" s="359">
        <v>0</v>
      </c>
      <c r="H171" s="359">
        <v>0</v>
      </c>
    </row>
    <row r="172" spans="1:8">
      <c r="A172" s="361">
        <v>19</v>
      </c>
      <c r="B172" s="362" t="s">
        <v>355</v>
      </c>
      <c r="C172" s="373">
        <f t="shared" si="13"/>
        <v>5000</v>
      </c>
      <c r="D172" s="373">
        <v>0</v>
      </c>
      <c r="E172" s="373">
        <v>5000</v>
      </c>
      <c r="F172" s="359">
        <v>0</v>
      </c>
      <c r="G172" s="359">
        <v>0</v>
      </c>
      <c r="H172" s="359">
        <v>0</v>
      </c>
    </row>
    <row r="173" spans="1:8">
      <c r="A173" s="361">
        <v>20</v>
      </c>
      <c r="B173" s="362" t="s">
        <v>356</v>
      </c>
      <c r="C173" s="373">
        <f t="shared" si="13"/>
        <v>600</v>
      </c>
      <c r="D173" s="373">
        <v>0</v>
      </c>
      <c r="E173" s="373">
        <v>600</v>
      </c>
      <c r="F173" s="359">
        <v>600</v>
      </c>
      <c r="G173" s="359">
        <v>0</v>
      </c>
      <c r="H173" s="359">
        <v>600</v>
      </c>
    </row>
    <row r="174" spans="1:8" ht="27.6">
      <c r="A174" s="361">
        <v>21</v>
      </c>
      <c r="B174" s="362" t="s">
        <v>357</v>
      </c>
      <c r="C174" s="373">
        <f t="shared" si="13"/>
        <v>20000</v>
      </c>
      <c r="D174" s="373">
        <v>0</v>
      </c>
      <c r="E174" s="373">
        <v>20000</v>
      </c>
      <c r="F174" s="359">
        <v>20000</v>
      </c>
      <c r="G174" s="359">
        <v>0</v>
      </c>
      <c r="H174" s="359">
        <v>20000</v>
      </c>
    </row>
    <row r="175" spans="1:8">
      <c r="A175" s="361">
        <v>22</v>
      </c>
      <c r="B175" s="362" t="s">
        <v>358</v>
      </c>
      <c r="C175" s="373">
        <f t="shared" si="13"/>
        <v>3000</v>
      </c>
      <c r="D175" s="373">
        <v>0</v>
      </c>
      <c r="E175" s="373">
        <v>3000</v>
      </c>
      <c r="F175" s="359">
        <v>0</v>
      </c>
      <c r="G175" s="359">
        <v>0</v>
      </c>
      <c r="H175" s="359">
        <v>0</v>
      </c>
    </row>
    <row r="176" spans="1:8">
      <c r="A176" s="361">
        <v>23</v>
      </c>
      <c r="B176" s="362" t="s">
        <v>359</v>
      </c>
      <c r="C176" s="373">
        <f t="shared" si="13"/>
        <v>30000</v>
      </c>
      <c r="D176" s="373">
        <v>0</v>
      </c>
      <c r="E176" s="373">
        <v>30000</v>
      </c>
      <c r="F176" s="359">
        <v>20000</v>
      </c>
      <c r="G176" s="359">
        <v>0</v>
      </c>
      <c r="H176" s="359">
        <v>20000</v>
      </c>
    </row>
    <row r="177" spans="1:8" ht="27.6">
      <c r="A177" s="361">
        <v>24</v>
      </c>
      <c r="B177" s="369" t="s">
        <v>360</v>
      </c>
      <c r="C177" s="373">
        <f t="shared" si="13"/>
        <v>30000</v>
      </c>
      <c r="D177" s="374">
        <v>0</v>
      </c>
      <c r="E177" s="374">
        <v>30000</v>
      </c>
      <c r="F177" s="359">
        <v>30000</v>
      </c>
      <c r="G177" s="359">
        <v>0</v>
      </c>
      <c r="H177" s="359">
        <v>30000</v>
      </c>
    </row>
    <row r="178" spans="1:8" ht="27.6">
      <c r="A178" s="361">
        <v>25</v>
      </c>
      <c r="B178" s="369" t="s">
        <v>361</v>
      </c>
      <c r="C178" s="373">
        <f t="shared" si="13"/>
        <v>20000</v>
      </c>
      <c r="D178" s="374">
        <v>0</v>
      </c>
      <c r="E178" s="374">
        <v>20000</v>
      </c>
      <c r="F178" s="359">
        <v>0</v>
      </c>
      <c r="G178" s="359">
        <v>0</v>
      </c>
      <c r="H178" s="359">
        <v>0</v>
      </c>
    </row>
    <row r="179" spans="1:8" ht="41.4">
      <c r="A179" s="361">
        <v>26</v>
      </c>
      <c r="B179" s="369" t="s">
        <v>362</v>
      </c>
      <c r="C179" s="373">
        <f t="shared" si="13"/>
        <v>40000</v>
      </c>
      <c r="D179" s="374">
        <v>0</v>
      </c>
      <c r="E179" s="374">
        <v>40000</v>
      </c>
      <c r="F179" s="359">
        <v>40000</v>
      </c>
      <c r="G179" s="359">
        <v>0</v>
      </c>
      <c r="H179" s="359">
        <v>40000</v>
      </c>
    </row>
    <row r="180" spans="1:8">
      <c r="A180" s="361">
        <v>27</v>
      </c>
      <c r="B180" s="369" t="s">
        <v>363</v>
      </c>
      <c r="C180" s="373">
        <f t="shared" si="13"/>
        <v>20000</v>
      </c>
      <c r="D180" s="374">
        <v>0</v>
      </c>
      <c r="E180" s="374">
        <v>20000</v>
      </c>
      <c r="F180" s="359">
        <v>0</v>
      </c>
      <c r="G180" s="359">
        <v>0</v>
      </c>
      <c r="H180" s="359">
        <v>0</v>
      </c>
    </row>
    <row r="181" spans="1:8" ht="27.6">
      <c r="A181" s="361">
        <v>28</v>
      </c>
      <c r="B181" s="369" t="s">
        <v>364</v>
      </c>
      <c r="C181" s="373">
        <f t="shared" si="13"/>
        <v>2000</v>
      </c>
      <c r="D181" s="374">
        <v>0</v>
      </c>
      <c r="E181" s="374">
        <v>2000</v>
      </c>
      <c r="F181" s="359">
        <v>0</v>
      </c>
      <c r="G181" s="359">
        <v>0</v>
      </c>
      <c r="H181" s="359">
        <v>0</v>
      </c>
    </row>
    <row r="182" spans="1:8">
      <c r="A182" s="361">
        <v>29</v>
      </c>
      <c r="B182" s="369" t="s">
        <v>365</v>
      </c>
      <c r="C182" s="373">
        <f t="shared" si="13"/>
        <v>1000</v>
      </c>
      <c r="D182" s="374">
        <v>0</v>
      </c>
      <c r="E182" s="374">
        <v>1000</v>
      </c>
      <c r="F182" s="359">
        <v>1200</v>
      </c>
      <c r="G182" s="359">
        <v>0</v>
      </c>
      <c r="H182" s="359">
        <v>1200</v>
      </c>
    </row>
    <row r="183" spans="1:8">
      <c r="A183" s="361">
        <v>30</v>
      </c>
      <c r="B183" s="362" t="s">
        <v>366</v>
      </c>
      <c r="C183" s="373">
        <f t="shared" si="13"/>
        <v>25440</v>
      </c>
      <c r="D183" s="373">
        <v>0</v>
      </c>
      <c r="E183" s="373">
        <v>25440</v>
      </c>
      <c r="F183" s="359">
        <v>25652</v>
      </c>
      <c r="G183" s="359">
        <v>0</v>
      </c>
      <c r="H183" s="359">
        <v>25652</v>
      </c>
    </row>
    <row r="184" spans="1:8" ht="27.6">
      <c r="A184" s="361">
        <v>31</v>
      </c>
      <c r="B184" s="362" t="s">
        <v>367</v>
      </c>
      <c r="C184" s="373">
        <f t="shared" si="13"/>
        <v>0</v>
      </c>
      <c r="D184" s="373">
        <v>0</v>
      </c>
      <c r="E184" s="373">
        <v>0</v>
      </c>
      <c r="F184" s="359">
        <v>150</v>
      </c>
      <c r="G184" s="359">
        <v>0</v>
      </c>
      <c r="H184" s="359">
        <v>150</v>
      </c>
    </row>
    <row r="185" spans="1:8">
      <c r="A185" s="355" t="s">
        <v>368</v>
      </c>
      <c r="B185" s="354" t="s">
        <v>369</v>
      </c>
      <c r="C185" s="354">
        <f>SUBTOTAL(9,C186:C215)</f>
        <v>295344.57135692</v>
      </c>
      <c r="D185" s="354">
        <f t="shared" ref="D185:E185" si="16">SUBTOTAL(9,D186:D215)</f>
        <v>230742.57135692003</v>
      </c>
      <c r="E185" s="354">
        <f t="shared" si="16"/>
        <v>64602</v>
      </c>
      <c r="F185" s="354">
        <v>280174.56036743999</v>
      </c>
      <c r="G185" s="354">
        <v>231968.56036743999</v>
      </c>
      <c r="H185" s="354">
        <v>48206</v>
      </c>
    </row>
    <row r="186" spans="1:8">
      <c r="A186" s="355" t="s">
        <v>19</v>
      </c>
      <c r="B186" s="354" t="s">
        <v>370</v>
      </c>
      <c r="C186" s="354">
        <f>SUBTOTAL(9,C187:C209)</f>
        <v>282445.70956092002</v>
      </c>
      <c r="D186" s="354">
        <f t="shared" ref="D186:E186" si="17">SUBTOTAL(9,D187:D209)</f>
        <v>228027.70956092002</v>
      </c>
      <c r="E186" s="354">
        <f t="shared" si="17"/>
        <v>54418</v>
      </c>
      <c r="F186" s="354">
        <v>273544.99931344</v>
      </c>
      <c r="G186" s="354">
        <v>229423.99931344</v>
      </c>
      <c r="H186" s="354">
        <v>44121</v>
      </c>
    </row>
    <row r="187" spans="1:8">
      <c r="A187" s="361">
        <v>1</v>
      </c>
      <c r="B187" s="358" t="s">
        <v>371</v>
      </c>
      <c r="C187" s="358">
        <f t="shared" si="13"/>
        <v>5490</v>
      </c>
      <c r="D187" s="358">
        <v>5490</v>
      </c>
      <c r="E187" s="358">
        <v>0</v>
      </c>
      <c r="F187" s="359">
        <v>5490</v>
      </c>
      <c r="G187" s="359">
        <v>5490</v>
      </c>
      <c r="H187" s="359">
        <v>0</v>
      </c>
    </row>
    <row r="188" spans="1:8">
      <c r="A188" s="361">
        <v>2</v>
      </c>
      <c r="B188" s="358" t="s">
        <v>372</v>
      </c>
      <c r="C188" s="358">
        <f t="shared" si="13"/>
        <v>5650</v>
      </c>
      <c r="D188" s="358">
        <v>5650</v>
      </c>
      <c r="E188" s="358">
        <v>0</v>
      </c>
      <c r="F188" s="359">
        <v>4955</v>
      </c>
      <c r="G188" s="359">
        <v>4955</v>
      </c>
      <c r="H188" s="359">
        <v>0</v>
      </c>
    </row>
    <row r="189" spans="1:8">
      <c r="A189" s="361">
        <v>3</v>
      </c>
      <c r="B189" s="358" t="s">
        <v>373</v>
      </c>
      <c r="C189" s="358">
        <f t="shared" si="13"/>
        <v>5425</v>
      </c>
      <c r="D189" s="358">
        <v>5425</v>
      </c>
      <c r="E189" s="358">
        <v>0</v>
      </c>
      <c r="F189" s="359">
        <v>4816</v>
      </c>
      <c r="G189" s="359">
        <v>4816</v>
      </c>
      <c r="H189" s="359">
        <v>0</v>
      </c>
    </row>
    <row r="190" spans="1:8">
      <c r="A190" s="361">
        <v>4</v>
      </c>
      <c r="B190" s="358" t="s">
        <v>374</v>
      </c>
      <c r="C190" s="358">
        <f t="shared" si="13"/>
        <v>3360</v>
      </c>
      <c r="D190" s="358">
        <v>3360</v>
      </c>
      <c r="E190" s="358">
        <v>0</v>
      </c>
      <c r="F190" s="359">
        <v>3818</v>
      </c>
      <c r="G190" s="359">
        <v>3818</v>
      </c>
      <c r="H190" s="359">
        <v>0</v>
      </c>
    </row>
    <row r="191" spans="1:8">
      <c r="A191" s="361">
        <v>5</v>
      </c>
      <c r="B191" s="358" t="s">
        <v>375</v>
      </c>
      <c r="C191" s="358">
        <f t="shared" si="13"/>
        <v>4600</v>
      </c>
      <c r="D191" s="358">
        <v>4600</v>
      </c>
      <c r="E191" s="358">
        <v>0</v>
      </c>
      <c r="F191" s="359">
        <v>4600</v>
      </c>
      <c r="G191" s="359">
        <v>4600</v>
      </c>
      <c r="H191" s="359">
        <v>0</v>
      </c>
    </row>
    <row r="192" spans="1:8">
      <c r="A192" s="361">
        <v>6</v>
      </c>
      <c r="B192" s="358" t="s">
        <v>376</v>
      </c>
      <c r="C192" s="358">
        <f t="shared" si="13"/>
        <v>2450</v>
      </c>
      <c r="D192" s="358">
        <v>2450</v>
      </c>
      <c r="E192" s="358">
        <v>0</v>
      </c>
      <c r="F192" s="359">
        <v>2450</v>
      </c>
      <c r="G192" s="359">
        <v>2450</v>
      </c>
      <c r="H192" s="359">
        <v>0</v>
      </c>
    </row>
    <row r="193" spans="1:8">
      <c r="A193" s="361">
        <v>7</v>
      </c>
      <c r="B193" s="358" t="s">
        <v>377</v>
      </c>
      <c r="C193" s="358">
        <f t="shared" si="13"/>
        <v>21853.409259999997</v>
      </c>
      <c r="D193" s="358">
        <v>21126.409259999997</v>
      </c>
      <c r="E193" s="358">
        <v>727</v>
      </c>
      <c r="F193" s="359">
        <v>21792.371690000004</v>
      </c>
      <c r="G193" s="359">
        <v>20819.371690000004</v>
      </c>
      <c r="H193" s="359">
        <v>973</v>
      </c>
    </row>
    <row r="194" spans="1:8">
      <c r="A194" s="361">
        <v>8</v>
      </c>
      <c r="B194" s="358" t="s">
        <v>378</v>
      </c>
      <c r="C194" s="358">
        <f t="shared" si="13"/>
        <v>22356.337445999998</v>
      </c>
      <c r="D194" s="358">
        <v>21458.337445999998</v>
      </c>
      <c r="E194" s="358">
        <v>898</v>
      </c>
      <c r="F194" s="359">
        <v>23579.026040000001</v>
      </c>
      <c r="G194" s="359">
        <v>22290.026040000001</v>
      </c>
      <c r="H194" s="359">
        <v>1289</v>
      </c>
    </row>
    <row r="195" spans="1:8">
      <c r="A195" s="361">
        <v>9</v>
      </c>
      <c r="B195" s="358" t="s">
        <v>379</v>
      </c>
      <c r="C195" s="358">
        <f t="shared" si="13"/>
        <v>19295.003084000004</v>
      </c>
      <c r="D195" s="358">
        <v>18497.003084000004</v>
      </c>
      <c r="E195" s="358">
        <v>798</v>
      </c>
      <c r="F195" s="359">
        <v>20665.757936000002</v>
      </c>
      <c r="G195" s="359">
        <v>19364.757936000002</v>
      </c>
      <c r="H195" s="359">
        <v>1301</v>
      </c>
    </row>
    <row r="196" spans="1:8">
      <c r="A196" s="361">
        <v>10</v>
      </c>
      <c r="B196" s="358" t="s">
        <v>380</v>
      </c>
      <c r="C196" s="358">
        <f t="shared" si="13"/>
        <v>17240.900606539999</v>
      </c>
      <c r="D196" s="358">
        <v>16497.900606539999</v>
      </c>
      <c r="E196" s="358">
        <v>743</v>
      </c>
      <c r="F196" s="359">
        <v>17791.372252539997</v>
      </c>
      <c r="G196" s="359">
        <v>16724.372252539997</v>
      </c>
      <c r="H196" s="359">
        <v>1067</v>
      </c>
    </row>
    <row r="197" spans="1:8">
      <c r="A197" s="361">
        <v>11</v>
      </c>
      <c r="B197" s="358" t="s">
        <v>381</v>
      </c>
      <c r="C197" s="358">
        <f t="shared" si="13"/>
        <v>32347.837230000001</v>
      </c>
      <c r="D197" s="358">
        <v>31247.837230000001</v>
      </c>
      <c r="E197" s="358">
        <v>1100</v>
      </c>
      <c r="F197" s="359">
        <v>33363.128341999996</v>
      </c>
      <c r="G197" s="359">
        <v>31634.128341999993</v>
      </c>
      <c r="H197" s="359">
        <v>1729</v>
      </c>
    </row>
    <row r="198" spans="1:8">
      <c r="A198" s="361">
        <v>12</v>
      </c>
      <c r="B198" s="358" t="s">
        <v>382</v>
      </c>
      <c r="C198" s="358">
        <f t="shared" si="13"/>
        <v>17318.284219999998</v>
      </c>
      <c r="D198" s="358">
        <v>16591.284219999998</v>
      </c>
      <c r="E198" s="358">
        <v>727</v>
      </c>
      <c r="F198" s="359">
        <v>17596.50346</v>
      </c>
      <c r="G198" s="359">
        <v>16549.50346</v>
      </c>
      <c r="H198" s="359">
        <v>1047</v>
      </c>
    </row>
    <row r="199" spans="1:8">
      <c r="A199" s="361">
        <v>13</v>
      </c>
      <c r="B199" s="358" t="s">
        <v>383</v>
      </c>
      <c r="C199" s="358">
        <f t="shared" si="13"/>
        <v>18122.027166</v>
      </c>
      <c r="D199" s="358">
        <v>17410.027166</v>
      </c>
      <c r="E199" s="358">
        <v>712</v>
      </c>
      <c r="F199" s="359">
        <v>18510.757842800002</v>
      </c>
      <c r="G199" s="359">
        <v>17462.757842800002</v>
      </c>
      <c r="H199" s="359">
        <v>1048</v>
      </c>
    </row>
    <row r="200" spans="1:8">
      <c r="A200" s="361">
        <v>14</v>
      </c>
      <c r="B200" s="358" t="s">
        <v>384</v>
      </c>
      <c r="C200" s="358">
        <f t="shared" si="13"/>
        <v>29309.0023143</v>
      </c>
      <c r="D200" s="358">
        <v>28394.0023143</v>
      </c>
      <c r="E200" s="358">
        <v>915</v>
      </c>
      <c r="F200" s="359">
        <v>30831.906068299999</v>
      </c>
      <c r="G200" s="359">
        <v>29384.906068299999</v>
      </c>
      <c r="H200" s="359">
        <v>1447</v>
      </c>
    </row>
    <row r="201" spans="1:8" ht="27.6">
      <c r="A201" s="361">
        <v>15</v>
      </c>
      <c r="B201" s="358" t="s">
        <v>385</v>
      </c>
      <c r="C201" s="358">
        <f t="shared" si="13"/>
        <v>5169.215518</v>
      </c>
      <c r="D201" s="358">
        <v>3769.215518</v>
      </c>
      <c r="E201" s="358">
        <v>1400</v>
      </c>
      <c r="F201" s="359">
        <v>4712.0245500000001</v>
      </c>
      <c r="G201" s="359">
        <v>3712.0245500000001</v>
      </c>
      <c r="H201" s="359">
        <v>1000</v>
      </c>
    </row>
    <row r="202" spans="1:8">
      <c r="A202" s="361">
        <v>16</v>
      </c>
      <c r="B202" s="358" t="s">
        <v>386</v>
      </c>
      <c r="C202" s="358">
        <f t="shared" si="13"/>
        <v>3786.7232519999998</v>
      </c>
      <c r="D202" s="358">
        <v>3618.7232519999998</v>
      </c>
      <c r="E202" s="358">
        <v>168</v>
      </c>
      <c r="F202" s="359">
        <v>3480.6410877999992</v>
      </c>
      <c r="G202" s="359">
        <v>3310.6410877999992</v>
      </c>
      <c r="H202" s="359">
        <v>170</v>
      </c>
    </row>
    <row r="203" spans="1:8">
      <c r="A203" s="361">
        <v>17</v>
      </c>
      <c r="B203" s="358" t="s">
        <v>387</v>
      </c>
      <c r="C203" s="358">
        <f t="shared" si="13"/>
        <v>19769.338843200003</v>
      </c>
      <c r="D203" s="358">
        <v>16719.338843200003</v>
      </c>
      <c r="E203" s="358">
        <v>3050</v>
      </c>
      <c r="F203" s="359">
        <v>19627.340561499997</v>
      </c>
      <c r="G203" s="359">
        <v>16077.340561499997</v>
      </c>
      <c r="H203" s="359">
        <v>3550</v>
      </c>
    </row>
    <row r="204" spans="1:8">
      <c r="A204" s="361">
        <v>18</v>
      </c>
      <c r="B204" s="358" t="s">
        <v>388</v>
      </c>
      <c r="C204" s="358">
        <f t="shared" si="13"/>
        <v>5722.6306208800006</v>
      </c>
      <c r="D204" s="358">
        <v>5722.6306208800006</v>
      </c>
      <c r="E204" s="358">
        <v>0</v>
      </c>
      <c r="F204" s="359">
        <v>5965.1694824999995</v>
      </c>
      <c r="G204" s="359">
        <v>5965.1694824999995</v>
      </c>
      <c r="H204" s="359">
        <v>0</v>
      </c>
    </row>
    <row r="205" spans="1:8">
      <c r="A205" s="361">
        <v>19</v>
      </c>
      <c r="B205" s="358" t="s">
        <v>389</v>
      </c>
      <c r="C205" s="358">
        <f t="shared" si="13"/>
        <v>2500</v>
      </c>
      <c r="D205" s="358">
        <v>0</v>
      </c>
      <c r="E205" s="358">
        <v>2500</v>
      </c>
      <c r="F205" s="359">
        <v>2500</v>
      </c>
      <c r="G205" s="359">
        <v>0</v>
      </c>
      <c r="H205" s="359">
        <v>2500</v>
      </c>
    </row>
    <row r="206" spans="1:8">
      <c r="A206" s="361">
        <v>20</v>
      </c>
      <c r="B206" s="358" t="s">
        <v>390</v>
      </c>
      <c r="C206" s="358">
        <f t="shared" ref="C206:C269" si="18">D206+E206</f>
        <v>700</v>
      </c>
      <c r="D206" s="358">
        <v>0</v>
      </c>
      <c r="E206" s="358">
        <v>700</v>
      </c>
      <c r="F206" s="359">
        <v>700</v>
      </c>
      <c r="G206" s="359">
        <v>0</v>
      </c>
      <c r="H206" s="359">
        <v>700</v>
      </c>
    </row>
    <row r="207" spans="1:8">
      <c r="A207" s="361">
        <v>21</v>
      </c>
      <c r="B207" s="358" t="s">
        <v>391</v>
      </c>
      <c r="C207" s="358">
        <f t="shared" si="18"/>
        <v>1300</v>
      </c>
      <c r="D207" s="358">
        <v>0</v>
      </c>
      <c r="E207" s="358">
        <v>1300</v>
      </c>
      <c r="F207" s="359">
        <v>1300</v>
      </c>
      <c r="G207" s="359">
        <v>0</v>
      </c>
      <c r="H207" s="359">
        <v>1300</v>
      </c>
    </row>
    <row r="208" spans="1:8">
      <c r="A208" s="361">
        <v>22</v>
      </c>
      <c r="B208" s="358" t="s">
        <v>392</v>
      </c>
      <c r="C208" s="358">
        <f t="shared" si="18"/>
        <v>25000</v>
      </c>
      <c r="D208" s="358">
        <v>0</v>
      </c>
      <c r="E208" s="358">
        <v>25000</v>
      </c>
      <c r="F208" s="359">
        <v>10000</v>
      </c>
      <c r="G208" s="359">
        <v>0</v>
      </c>
      <c r="H208" s="359">
        <v>10000</v>
      </c>
    </row>
    <row r="209" spans="1:8">
      <c r="A209" s="361">
        <v>23</v>
      </c>
      <c r="B209" s="358" t="s">
        <v>393</v>
      </c>
      <c r="C209" s="358">
        <f t="shared" si="18"/>
        <v>13680</v>
      </c>
      <c r="D209" s="358">
        <v>0</v>
      </c>
      <c r="E209" s="358">
        <v>13680</v>
      </c>
      <c r="F209" s="359">
        <v>15000</v>
      </c>
      <c r="G209" s="359">
        <v>0</v>
      </c>
      <c r="H209" s="359">
        <v>15000</v>
      </c>
    </row>
    <row r="210" spans="1:8">
      <c r="A210" s="355" t="s">
        <v>62</v>
      </c>
      <c r="B210" s="356" t="s">
        <v>394</v>
      </c>
      <c r="C210" s="354">
        <f>SUBTOTAL(9,C211:C215)</f>
        <v>12898.861795999999</v>
      </c>
      <c r="D210" s="354">
        <f t="shared" ref="D210:E210" si="19">SUBTOTAL(9,D211:D215)</f>
        <v>2714.8617959999997</v>
      </c>
      <c r="E210" s="354">
        <f t="shared" si="19"/>
        <v>10184</v>
      </c>
      <c r="F210" s="354">
        <v>6629.5610539999998</v>
      </c>
      <c r="G210" s="354">
        <v>2544.5610539999998</v>
      </c>
      <c r="H210" s="354">
        <v>4085</v>
      </c>
    </row>
    <row r="211" spans="1:8">
      <c r="A211" s="361">
        <v>1</v>
      </c>
      <c r="B211" s="358" t="s">
        <v>395</v>
      </c>
      <c r="C211" s="358">
        <f t="shared" si="18"/>
        <v>2714.8617959999997</v>
      </c>
      <c r="D211" s="358">
        <v>2714.8617959999997</v>
      </c>
      <c r="E211" s="358">
        <v>0</v>
      </c>
      <c r="F211" s="359">
        <v>2629.5610539999998</v>
      </c>
      <c r="G211" s="359">
        <v>2544.5610539999998</v>
      </c>
      <c r="H211" s="359">
        <v>85</v>
      </c>
    </row>
    <row r="212" spans="1:8">
      <c r="A212" s="361">
        <v>2</v>
      </c>
      <c r="B212" s="358" t="s">
        <v>396</v>
      </c>
      <c r="C212" s="358">
        <f t="shared" si="18"/>
        <v>1000</v>
      </c>
      <c r="D212" s="358">
        <v>0</v>
      </c>
      <c r="E212" s="358">
        <v>1000</v>
      </c>
      <c r="F212" s="359">
        <v>1000</v>
      </c>
      <c r="G212" s="359">
        <v>0</v>
      </c>
      <c r="H212" s="359">
        <v>1000</v>
      </c>
    </row>
    <row r="213" spans="1:8">
      <c r="A213" s="361">
        <v>3</v>
      </c>
      <c r="B213" s="358" t="s">
        <v>397</v>
      </c>
      <c r="C213" s="358">
        <f t="shared" si="18"/>
        <v>3384</v>
      </c>
      <c r="D213" s="358">
        <v>0</v>
      </c>
      <c r="E213" s="358">
        <v>3384</v>
      </c>
      <c r="F213" s="359">
        <v>0</v>
      </c>
      <c r="G213" s="359">
        <v>0</v>
      </c>
      <c r="H213" s="359">
        <v>0</v>
      </c>
    </row>
    <row r="214" spans="1:8">
      <c r="A214" s="361">
        <v>4</v>
      </c>
      <c r="B214" s="375" t="s">
        <v>398</v>
      </c>
      <c r="C214" s="358">
        <f t="shared" si="18"/>
        <v>3300</v>
      </c>
      <c r="D214" s="358">
        <v>0</v>
      </c>
      <c r="E214" s="358">
        <v>3300</v>
      </c>
      <c r="F214" s="359">
        <v>0</v>
      </c>
      <c r="G214" s="359">
        <v>0</v>
      </c>
      <c r="H214" s="359">
        <v>0</v>
      </c>
    </row>
    <row r="215" spans="1:8">
      <c r="A215" s="361">
        <v>5</v>
      </c>
      <c r="B215" s="358" t="s">
        <v>399</v>
      </c>
      <c r="C215" s="358">
        <f t="shared" si="18"/>
        <v>2500</v>
      </c>
      <c r="D215" s="358">
        <v>0</v>
      </c>
      <c r="E215" s="358">
        <v>2500</v>
      </c>
      <c r="F215" s="359">
        <v>3000</v>
      </c>
      <c r="G215" s="359">
        <v>0</v>
      </c>
      <c r="H215" s="359">
        <v>3000</v>
      </c>
    </row>
    <row r="216" spans="1:8" ht="28.2">
      <c r="A216" s="355" t="s">
        <v>400</v>
      </c>
      <c r="B216" s="356" t="s">
        <v>401</v>
      </c>
      <c r="C216" s="354">
        <f>SUBTOTAL(9,C217:C230)</f>
        <v>56949.652907240001</v>
      </c>
      <c r="D216" s="354">
        <f t="shared" ref="D216:E216" si="20">SUBTOTAL(9,D217:D230)</f>
        <v>20674.652907240001</v>
      </c>
      <c r="E216" s="354">
        <f t="shared" si="20"/>
        <v>36275</v>
      </c>
      <c r="F216" s="354">
        <v>58014.396684439998</v>
      </c>
      <c r="G216" s="354">
        <v>17845.396684440002</v>
      </c>
      <c r="H216" s="354">
        <v>40169</v>
      </c>
    </row>
    <row r="217" spans="1:8">
      <c r="A217" s="361">
        <v>1</v>
      </c>
      <c r="B217" s="358" t="s">
        <v>402</v>
      </c>
      <c r="C217" s="358">
        <f t="shared" si="18"/>
        <v>6388.7926079999997</v>
      </c>
      <c r="D217" s="358">
        <v>5623.7926079999997</v>
      </c>
      <c r="E217" s="358">
        <v>765</v>
      </c>
      <c r="F217" s="359">
        <v>5235.4012876800007</v>
      </c>
      <c r="G217" s="359">
        <v>3735.4012876800007</v>
      </c>
      <c r="H217" s="359">
        <v>1500</v>
      </c>
    </row>
    <row r="218" spans="1:8">
      <c r="A218" s="361">
        <v>2</v>
      </c>
      <c r="B218" s="358" t="s">
        <v>403</v>
      </c>
      <c r="C218" s="358">
        <f t="shared" si="18"/>
        <v>5901.9564889800004</v>
      </c>
      <c r="D218" s="358">
        <v>4701.9564889800004</v>
      </c>
      <c r="E218" s="358">
        <v>1200</v>
      </c>
      <c r="F218" s="359">
        <v>7861.108894</v>
      </c>
      <c r="G218" s="359">
        <v>5196.108894</v>
      </c>
      <c r="H218" s="359">
        <v>2665</v>
      </c>
    </row>
    <row r="219" spans="1:8">
      <c r="A219" s="361">
        <v>3</v>
      </c>
      <c r="B219" s="358" t="s">
        <v>404</v>
      </c>
      <c r="C219" s="358">
        <f t="shared" si="18"/>
        <v>8247.5420904599996</v>
      </c>
      <c r="D219" s="358">
        <v>4347.5420904599996</v>
      </c>
      <c r="E219" s="358">
        <v>3900</v>
      </c>
      <c r="F219" s="359">
        <v>3787.37631646</v>
      </c>
      <c r="G219" s="359">
        <v>3087.37631646</v>
      </c>
      <c r="H219" s="359">
        <v>700</v>
      </c>
    </row>
    <row r="220" spans="1:8">
      <c r="A220" s="361">
        <v>4</v>
      </c>
      <c r="B220" s="358" t="s">
        <v>405</v>
      </c>
      <c r="C220" s="358">
        <f t="shared" si="18"/>
        <v>2417.9177360000003</v>
      </c>
      <c r="D220" s="358">
        <v>1617.9177360000001</v>
      </c>
      <c r="E220" s="358">
        <v>800</v>
      </c>
      <c r="F220" s="359">
        <v>3519.6643079999999</v>
      </c>
      <c r="G220" s="359">
        <v>1719.6643079999999</v>
      </c>
      <c r="H220" s="359">
        <v>1800</v>
      </c>
    </row>
    <row r="221" spans="1:8">
      <c r="A221" s="361">
        <v>5</v>
      </c>
      <c r="B221" s="358" t="s">
        <v>406</v>
      </c>
      <c r="C221" s="358"/>
      <c r="D221" s="358"/>
      <c r="E221" s="358"/>
      <c r="F221" s="359">
        <v>1000</v>
      </c>
      <c r="G221" s="359">
        <v>0</v>
      </c>
      <c r="H221" s="359">
        <v>1000</v>
      </c>
    </row>
    <row r="222" spans="1:8">
      <c r="A222" s="361">
        <v>6</v>
      </c>
      <c r="B222" s="358" t="s">
        <v>407</v>
      </c>
      <c r="C222" s="358">
        <f t="shared" si="18"/>
        <v>1347.7656778</v>
      </c>
      <c r="D222" s="358">
        <v>647.76567780000005</v>
      </c>
      <c r="E222" s="358">
        <v>700</v>
      </c>
      <c r="F222" s="359">
        <v>1388.9718170000001</v>
      </c>
      <c r="G222" s="359">
        <v>588.97181699999999</v>
      </c>
      <c r="H222" s="359">
        <v>800</v>
      </c>
    </row>
    <row r="223" spans="1:8">
      <c r="A223" s="361">
        <v>7</v>
      </c>
      <c r="B223" s="358" t="s">
        <v>408</v>
      </c>
      <c r="C223" s="358">
        <f t="shared" si="18"/>
        <v>1809.0846740000002</v>
      </c>
      <c r="D223" s="358">
        <v>1459.0846740000002</v>
      </c>
      <c r="E223" s="358">
        <v>350</v>
      </c>
      <c r="F223" s="359">
        <v>1751.5911020000001</v>
      </c>
      <c r="G223" s="359">
        <v>1401.5911020000001</v>
      </c>
      <c r="H223" s="359">
        <v>350</v>
      </c>
    </row>
    <row r="224" spans="1:8">
      <c r="A224" s="361">
        <v>8</v>
      </c>
      <c r="B224" s="358" t="s">
        <v>409</v>
      </c>
      <c r="C224" s="358">
        <f t="shared" si="18"/>
        <v>5336.5936320000001</v>
      </c>
      <c r="D224" s="358">
        <v>2276.5936319999996</v>
      </c>
      <c r="E224" s="358">
        <v>3060</v>
      </c>
      <c r="F224" s="359">
        <v>5336.2829592999988</v>
      </c>
      <c r="G224" s="359">
        <v>2116.2829592999992</v>
      </c>
      <c r="H224" s="359">
        <v>3220</v>
      </c>
    </row>
    <row r="225" spans="1:8" ht="41.4">
      <c r="A225" s="361">
        <v>9</v>
      </c>
      <c r="B225" s="358" t="s">
        <v>410</v>
      </c>
      <c r="C225" s="358">
        <f t="shared" si="18"/>
        <v>5000</v>
      </c>
      <c r="D225" s="358">
        <v>0</v>
      </c>
      <c r="E225" s="358">
        <v>5000</v>
      </c>
      <c r="F225" s="359">
        <v>6000</v>
      </c>
      <c r="G225" s="359">
        <v>0</v>
      </c>
      <c r="H225" s="359">
        <v>6000</v>
      </c>
    </row>
    <row r="226" spans="1:8" ht="27.6">
      <c r="A226" s="361">
        <v>10</v>
      </c>
      <c r="B226" s="358" t="s">
        <v>411</v>
      </c>
      <c r="C226" s="358">
        <f t="shared" si="18"/>
        <v>5500</v>
      </c>
      <c r="D226" s="358">
        <v>0</v>
      </c>
      <c r="E226" s="358">
        <v>5500</v>
      </c>
      <c r="F226" s="359">
        <v>6000</v>
      </c>
      <c r="G226" s="359">
        <v>0</v>
      </c>
      <c r="H226" s="359">
        <v>6000</v>
      </c>
    </row>
    <row r="227" spans="1:8">
      <c r="A227" s="361">
        <v>11</v>
      </c>
      <c r="B227" s="358" t="s">
        <v>412</v>
      </c>
      <c r="C227" s="358">
        <f t="shared" si="18"/>
        <v>15000</v>
      </c>
      <c r="D227" s="358">
        <v>0</v>
      </c>
      <c r="E227" s="358">
        <v>15000</v>
      </c>
      <c r="F227" s="359">
        <v>15000</v>
      </c>
      <c r="G227" s="359">
        <v>0</v>
      </c>
      <c r="H227" s="359">
        <v>15000</v>
      </c>
    </row>
    <row r="228" spans="1:8">
      <c r="A228" s="361">
        <v>12</v>
      </c>
      <c r="B228" s="358" t="s">
        <v>413</v>
      </c>
      <c r="C228" s="358">
        <f t="shared" si="18"/>
        <v>0</v>
      </c>
      <c r="D228" s="358">
        <v>0</v>
      </c>
      <c r="E228" s="358">
        <v>0</v>
      </c>
      <c r="F228" s="359">
        <v>500</v>
      </c>
      <c r="G228" s="359">
        <v>0</v>
      </c>
      <c r="H228" s="359">
        <v>500</v>
      </c>
    </row>
    <row r="229" spans="1:8">
      <c r="A229" s="361">
        <v>13</v>
      </c>
      <c r="B229" s="358" t="s">
        <v>414</v>
      </c>
      <c r="C229" s="358">
        <f t="shared" si="18"/>
        <v>0</v>
      </c>
      <c r="D229" s="358">
        <v>0</v>
      </c>
      <c r="E229" s="358"/>
      <c r="F229" s="359">
        <v>474</v>
      </c>
      <c r="G229" s="359">
        <v>0</v>
      </c>
      <c r="H229" s="359">
        <v>474</v>
      </c>
    </row>
    <row r="230" spans="1:8">
      <c r="A230" s="361">
        <v>14</v>
      </c>
      <c r="B230" s="358" t="s">
        <v>415</v>
      </c>
      <c r="C230" s="358">
        <f t="shared" si="18"/>
        <v>0</v>
      </c>
      <c r="D230" s="358">
        <v>0</v>
      </c>
      <c r="E230" s="358"/>
      <c r="F230" s="359">
        <v>160</v>
      </c>
      <c r="G230" s="359">
        <v>0</v>
      </c>
      <c r="H230" s="359">
        <v>160</v>
      </c>
    </row>
    <row r="231" spans="1:8" ht="28.2">
      <c r="A231" s="355" t="s">
        <v>416</v>
      </c>
      <c r="B231" s="356" t="s">
        <v>417</v>
      </c>
      <c r="C231" s="354">
        <f t="shared" ref="C231:E231" si="21">SUBTOTAL(9,C232:C240)</f>
        <v>27570.6439421</v>
      </c>
      <c r="D231" s="354">
        <f t="shared" si="21"/>
        <v>5872.6439421000005</v>
      </c>
      <c r="E231" s="354">
        <f t="shared" si="21"/>
        <v>21698</v>
      </c>
      <c r="F231" s="354">
        <v>30608.036450799998</v>
      </c>
      <c r="G231" s="354">
        <v>5806.0364508000002</v>
      </c>
      <c r="H231" s="354">
        <v>24802</v>
      </c>
    </row>
    <row r="232" spans="1:8">
      <c r="A232" s="361">
        <v>1</v>
      </c>
      <c r="B232" s="358" t="s">
        <v>418</v>
      </c>
      <c r="C232" s="358">
        <f t="shared" si="18"/>
        <v>2610.1648140000002</v>
      </c>
      <c r="D232" s="358">
        <v>2610.1648140000002</v>
      </c>
      <c r="E232" s="358">
        <v>0</v>
      </c>
      <c r="F232" s="359">
        <v>4298.1978687999999</v>
      </c>
      <c r="G232" s="359">
        <v>2428.1978688000004</v>
      </c>
      <c r="H232" s="359">
        <v>1870</v>
      </c>
    </row>
    <row r="233" spans="1:8">
      <c r="A233" s="361">
        <v>2</v>
      </c>
      <c r="B233" s="358" t="s">
        <v>419</v>
      </c>
      <c r="C233" s="358">
        <f t="shared" si="18"/>
        <v>0</v>
      </c>
      <c r="D233" s="358">
        <v>0</v>
      </c>
      <c r="E233" s="358">
        <v>0</v>
      </c>
      <c r="F233" s="359">
        <v>0</v>
      </c>
      <c r="G233" s="359">
        <v>0</v>
      </c>
      <c r="H233" s="359">
        <v>0</v>
      </c>
    </row>
    <row r="234" spans="1:8">
      <c r="A234" s="361">
        <v>3</v>
      </c>
      <c r="B234" s="358" t="s">
        <v>420</v>
      </c>
      <c r="C234" s="358">
        <f t="shared" si="18"/>
        <v>0</v>
      </c>
      <c r="D234" s="358">
        <v>0</v>
      </c>
      <c r="E234" s="358">
        <v>0</v>
      </c>
      <c r="F234" s="359">
        <v>700</v>
      </c>
      <c r="G234" s="359">
        <v>0</v>
      </c>
      <c r="H234" s="359">
        <v>700</v>
      </c>
    </row>
    <row r="235" spans="1:8">
      <c r="A235" s="361">
        <v>4</v>
      </c>
      <c r="B235" s="358" t="s">
        <v>421</v>
      </c>
      <c r="C235" s="358">
        <f t="shared" si="18"/>
        <v>3257.5959280000002</v>
      </c>
      <c r="D235" s="358">
        <v>1957.5959280000002</v>
      </c>
      <c r="E235" s="358">
        <v>1300</v>
      </c>
      <c r="F235" s="359">
        <v>3466.1495739999996</v>
      </c>
      <c r="G235" s="359">
        <v>2166.1495739999996</v>
      </c>
      <c r="H235" s="359">
        <v>1300</v>
      </c>
    </row>
    <row r="236" spans="1:8">
      <c r="A236" s="361">
        <v>5</v>
      </c>
      <c r="B236" s="358" t="s">
        <v>422</v>
      </c>
      <c r="C236" s="358">
        <f t="shared" si="18"/>
        <v>1404.8832001000001</v>
      </c>
      <c r="D236" s="358">
        <v>1304.8832001000001</v>
      </c>
      <c r="E236" s="358">
        <v>100</v>
      </c>
      <c r="F236" s="359">
        <v>1911.6890080000001</v>
      </c>
      <c r="G236" s="359">
        <v>1211.6890080000001</v>
      </c>
      <c r="H236" s="359">
        <v>700</v>
      </c>
    </row>
    <row r="237" spans="1:8">
      <c r="A237" s="361">
        <v>6</v>
      </c>
      <c r="B237" s="358" t="s">
        <v>423</v>
      </c>
      <c r="C237" s="358">
        <f t="shared" si="18"/>
        <v>0</v>
      </c>
      <c r="D237" s="358">
        <v>0</v>
      </c>
      <c r="E237" s="358">
        <v>0</v>
      </c>
      <c r="F237" s="359">
        <v>0</v>
      </c>
      <c r="G237" s="359">
        <v>0</v>
      </c>
      <c r="H237" s="359">
        <v>0</v>
      </c>
    </row>
    <row r="238" spans="1:8">
      <c r="A238" s="361">
        <v>7</v>
      </c>
      <c r="B238" s="358" t="s">
        <v>424</v>
      </c>
      <c r="C238" s="358">
        <f t="shared" si="18"/>
        <v>18148</v>
      </c>
      <c r="D238" s="358">
        <v>0</v>
      </c>
      <c r="E238" s="358">
        <v>18148</v>
      </c>
      <c r="F238" s="359">
        <v>19732</v>
      </c>
      <c r="G238" s="359">
        <v>0</v>
      </c>
      <c r="H238" s="359">
        <v>19732</v>
      </c>
    </row>
    <row r="239" spans="1:8">
      <c r="A239" s="361">
        <v>8</v>
      </c>
      <c r="B239" s="358" t="s">
        <v>338</v>
      </c>
      <c r="C239" s="358"/>
      <c r="D239" s="358"/>
      <c r="E239" s="358"/>
      <c r="F239" s="359">
        <v>500</v>
      </c>
      <c r="G239" s="359">
        <v>0</v>
      </c>
      <c r="H239" s="359">
        <v>500</v>
      </c>
    </row>
    <row r="240" spans="1:8">
      <c r="A240" s="361">
        <v>9</v>
      </c>
      <c r="B240" s="358" t="s">
        <v>425</v>
      </c>
      <c r="C240" s="358">
        <f t="shared" si="18"/>
        <v>2150</v>
      </c>
      <c r="D240" s="358">
        <v>0</v>
      </c>
      <c r="E240" s="358">
        <v>2150</v>
      </c>
      <c r="F240" s="359">
        <v>0</v>
      </c>
      <c r="G240" s="359">
        <v>0</v>
      </c>
      <c r="H240" s="359">
        <v>0</v>
      </c>
    </row>
    <row r="241" spans="1:8" ht="27.6">
      <c r="A241" s="353" t="s">
        <v>426</v>
      </c>
      <c r="B241" s="371" t="s">
        <v>427</v>
      </c>
      <c r="C241" s="354">
        <f>SUBTOTAL(9,C242:C242)</f>
        <v>27962.904952299999</v>
      </c>
      <c r="D241" s="354">
        <f t="shared" ref="D241:E241" si="22">SUBTOTAL(9,D242:D242)</f>
        <v>6916.9049523000003</v>
      </c>
      <c r="E241" s="354">
        <f t="shared" si="22"/>
        <v>21046</v>
      </c>
      <c r="F241" s="354">
        <v>27281.529841600001</v>
      </c>
      <c r="G241" s="354">
        <v>6235.5298416000005</v>
      </c>
      <c r="H241" s="354">
        <v>21046</v>
      </c>
    </row>
    <row r="242" spans="1:8">
      <c r="A242" s="361">
        <v>1</v>
      </c>
      <c r="B242" s="358" t="s">
        <v>428</v>
      </c>
      <c r="C242" s="358">
        <f t="shared" si="18"/>
        <v>27962.904952299999</v>
      </c>
      <c r="D242" s="358">
        <v>6916.9049523000003</v>
      </c>
      <c r="E242" s="358">
        <v>21046</v>
      </c>
      <c r="F242" s="359">
        <v>27281.529841600001</v>
      </c>
      <c r="G242" s="359">
        <v>6235.5298416000005</v>
      </c>
      <c r="H242" s="359">
        <v>21046</v>
      </c>
    </row>
    <row r="243" spans="1:8">
      <c r="A243" s="355" t="s">
        <v>429</v>
      </c>
      <c r="B243" s="371" t="s">
        <v>430</v>
      </c>
      <c r="C243" s="354">
        <f>SUBTOTAL(9,C244:C292)</f>
        <v>394582.99518665398</v>
      </c>
      <c r="D243" s="354">
        <f t="shared" ref="D243:E243" si="23">SUBTOTAL(9,D244:D292)</f>
        <v>22899.831186653999</v>
      </c>
      <c r="E243" s="354">
        <f t="shared" si="23"/>
        <v>371683.16399999999</v>
      </c>
      <c r="F243" s="354">
        <v>553172.96751644195</v>
      </c>
      <c r="G243" s="354">
        <v>33278.821143876004</v>
      </c>
      <c r="H243" s="354">
        <v>519894.146372566</v>
      </c>
    </row>
    <row r="244" spans="1:8">
      <c r="A244" s="355" t="s">
        <v>19</v>
      </c>
      <c r="B244" s="371" t="s">
        <v>431</v>
      </c>
      <c r="C244" s="354">
        <f>SUBTOTAL(9,C245:C254)</f>
        <v>42660.976136992002</v>
      </c>
      <c r="D244" s="354">
        <f t="shared" ref="D244:E244" si="24">SUBTOTAL(9,D245:D254)</f>
        <v>14060.976136992</v>
      </c>
      <c r="E244" s="354">
        <f t="shared" si="24"/>
        <v>28600</v>
      </c>
      <c r="F244" s="354">
        <v>50032.412988259995</v>
      </c>
      <c r="G244" s="354">
        <v>14882.412988259999</v>
      </c>
      <c r="H244" s="354">
        <v>35150</v>
      </c>
    </row>
    <row r="245" spans="1:8">
      <c r="A245" s="361">
        <v>1</v>
      </c>
      <c r="B245" s="358" t="s">
        <v>432</v>
      </c>
      <c r="C245" s="358">
        <f t="shared" si="18"/>
        <v>2926.9498019999996</v>
      </c>
      <c r="D245" s="358">
        <v>2926.9498019999996</v>
      </c>
      <c r="E245" s="358">
        <v>0</v>
      </c>
      <c r="F245" s="359">
        <v>2726.64771948</v>
      </c>
      <c r="G245" s="359">
        <v>2726.64771948</v>
      </c>
      <c r="H245" s="359">
        <v>0</v>
      </c>
    </row>
    <row r="246" spans="1:8">
      <c r="A246" s="361">
        <v>2</v>
      </c>
      <c r="B246" s="358" t="s">
        <v>433</v>
      </c>
      <c r="C246" s="358">
        <f t="shared" si="18"/>
        <v>825.14137568400008</v>
      </c>
      <c r="D246" s="358">
        <v>825.14137568400008</v>
      </c>
      <c r="E246" s="358">
        <v>0</v>
      </c>
      <c r="F246" s="359">
        <v>664.30982280000001</v>
      </c>
      <c r="G246" s="359">
        <v>664.30982280000001</v>
      </c>
      <c r="H246" s="359">
        <v>0</v>
      </c>
    </row>
    <row r="247" spans="1:8" ht="27.6">
      <c r="A247" s="361">
        <v>3</v>
      </c>
      <c r="B247" s="358" t="s">
        <v>434</v>
      </c>
      <c r="C247" s="358">
        <f t="shared" si="18"/>
        <v>6812.22760896</v>
      </c>
      <c r="D247" s="358">
        <v>6812.22760896</v>
      </c>
      <c r="E247" s="358">
        <v>0</v>
      </c>
      <c r="F247" s="359">
        <v>6587.3791860000001</v>
      </c>
      <c r="G247" s="359">
        <v>6287.3791860000001</v>
      </c>
      <c r="H247" s="359">
        <v>300</v>
      </c>
    </row>
    <row r="248" spans="1:8">
      <c r="A248" s="361">
        <v>4</v>
      </c>
      <c r="B248" s="358" t="s">
        <v>435</v>
      </c>
      <c r="C248" s="358">
        <f t="shared" si="18"/>
        <v>734.09940599999993</v>
      </c>
      <c r="D248" s="358">
        <v>734.09940599999993</v>
      </c>
      <c r="E248" s="358">
        <v>0</v>
      </c>
      <c r="F248" s="359">
        <v>859.32578016000002</v>
      </c>
      <c r="G248" s="359">
        <v>859.32578016000002</v>
      </c>
      <c r="H248" s="359">
        <v>0</v>
      </c>
    </row>
    <row r="249" spans="1:8">
      <c r="A249" s="361">
        <v>5</v>
      </c>
      <c r="B249" s="358" t="s">
        <v>436</v>
      </c>
      <c r="C249" s="358">
        <f t="shared" si="18"/>
        <v>924.44047577999993</v>
      </c>
      <c r="D249" s="358">
        <v>924.44047577999993</v>
      </c>
      <c r="E249" s="358">
        <v>0</v>
      </c>
      <c r="F249" s="359">
        <v>847.88036010000008</v>
      </c>
      <c r="G249" s="359">
        <v>847.88036010000008</v>
      </c>
      <c r="H249" s="359">
        <v>0</v>
      </c>
    </row>
    <row r="250" spans="1:8">
      <c r="A250" s="361">
        <v>6</v>
      </c>
      <c r="B250" s="358" t="s">
        <v>437</v>
      </c>
      <c r="C250" s="358">
        <f t="shared" si="18"/>
        <v>734.31045180000001</v>
      </c>
      <c r="D250" s="358">
        <v>734.31045180000001</v>
      </c>
      <c r="E250" s="358">
        <v>0</v>
      </c>
      <c r="F250" s="359">
        <v>734.32053689999998</v>
      </c>
      <c r="G250" s="359">
        <v>734.32053689999998</v>
      </c>
      <c r="H250" s="359">
        <v>0</v>
      </c>
    </row>
    <row r="251" spans="1:8">
      <c r="A251" s="361">
        <v>7</v>
      </c>
      <c r="B251" s="358" t="s">
        <v>438</v>
      </c>
      <c r="C251" s="358">
        <f t="shared" si="18"/>
        <v>1703.807016768</v>
      </c>
      <c r="D251" s="358">
        <v>1103.807016768</v>
      </c>
      <c r="E251" s="358">
        <v>600</v>
      </c>
      <c r="F251" s="359">
        <v>2326.31645622</v>
      </c>
      <c r="G251" s="359">
        <v>976.31645622000019</v>
      </c>
      <c r="H251" s="359">
        <v>1350</v>
      </c>
    </row>
    <row r="252" spans="1:8" ht="27.6">
      <c r="A252" s="361">
        <v>8</v>
      </c>
      <c r="B252" s="358" t="s">
        <v>439</v>
      </c>
      <c r="C252" s="358"/>
      <c r="D252" s="358"/>
      <c r="E252" s="358"/>
      <c r="F252" s="359">
        <v>2286.2331266000001</v>
      </c>
      <c r="G252" s="359">
        <v>1786.2331265999999</v>
      </c>
      <c r="H252" s="359">
        <v>500</v>
      </c>
    </row>
    <row r="253" spans="1:8">
      <c r="A253" s="361">
        <v>9</v>
      </c>
      <c r="B253" s="358" t="s">
        <v>804</v>
      </c>
      <c r="C253" s="358">
        <f t="shared" si="18"/>
        <v>3000</v>
      </c>
      <c r="D253" s="358">
        <v>0</v>
      </c>
      <c r="E253" s="358">
        <v>3000</v>
      </c>
      <c r="F253" s="359">
        <v>3000</v>
      </c>
      <c r="G253" s="359">
        <v>0</v>
      </c>
      <c r="H253" s="359">
        <v>3000</v>
      </c>
    </row>
    <row r="254" spans="1:8" ht="27.6">
      <c r="A254" s="361">
        <v>11</v>
      </c>
      <c r="B254" s="358" t="s">
        <v>440</v>
      </c>
      <c r="C254" s="358">
        <f t="shared" si="18"/>
        <v>25000</v>
      </c>
      <c r="D254" s="358">
        <v>0</v>
      </c>
      <c r="E254" s="358">
        <v>25000</v>
      </c>
      <c r="F254" s="359">
        <v>30000</v>
      </c>
      <c r="G254" s="359">
        <v>0</v>
      </c>
      <c r="H254" s="359">
        <v>30000</v>
      </c>
    </row>
    <row r="255" spans="1:8">
      <c r="A255" s="355" t="s">
        <v>62</v>
      </c>
      <c r="B255" s="356" t="s">
        <v>441</v>
      </c>
      <c r="C255" s="354">
        <f>SUBTOTAL(9,C256:C257)</f>
        <v>65356</v>
      </c>
      <c r="D255" s="354">
        <f t="shared" ref="D255:E255" si="25">SUBTOTAL(9,D256:D257)</f>
        <v>0</v>
      </c>
      <c r="E255" s="354">
        <f t="shared" si="25"/>
        <v>65356</v>
      </c>
      <c r="F255" s="354">
        <v>72144</v>
      </c>
      <c r="G255" s="354">
        <v>0</v>
      </c>
      <c r="H255" s="354">
        <v>72144</v>
      </c>
    </row>
    <row r="256" spans="1:8">
      <c r="A256" s="361">
        <v>1</v>
      </c>
      <c r="B256" s="363" t="s">
        <v>441</v>
      </c>
      <c r="C256" s="358">
        <f t="shared" si="18"/>
        <v>21500</v>
      </c>
      <c r="D256" s="358">
        <v>0</v>
      </c>
      <c r="E256" s="358">
        <v>21500</v>
      </c>
      <c r="F256" s="359">
        <v>21000</v>
      </c>
      <c r="G256" s="359">
        <v>0</v>
      </c>
      <c r="H256" s="359">
        <v>21000</v>
      </c>
    </row>
    <row r="257" spans="1:8">
      <c r="A257" s="376">
        <v>2</v>
      </c>
      <c r="B257" s="363" t="s">
        <v>442</v>
      </c>
      <c r="C257" s="358">
        <f t="shared" si="18"/>
        <v>43856</v>
      </c>
      <c r="D257" s="358">
        <v>0</v>
      </c>
      <c r="E257" s="358">
        <v>43856</v>
      </c>
      <c r="F257" s="359">
        <v>51144</v>
      </c>
      <c r="G257" s="359">
        <v>0</v>
      </c>
      <c r="H257" s="359">
        <v>51144</v>
      </c>
    </row>
    <row r="258" spans="1:8">
      <c r="A258" s="355" t="s">
        <v>64</v>
      </c>
      <c r="B258" s="356" t="s">
        <v>443</v>
      </c>
      <c r="C258" s="354">
        <f>SUBTOTAL(9,C259:C292)</f>
        <v>286566.01904966199</v>
      </c>
      <c r="D258" s="354">
        <f t="shared" ref="D258:E258" si="26">SUBTOTAL(9,D259:D292)</f>
        <v>8838.8550496619991</v>
      </c>
      <c r="E258" s="354">
        <f t="shared" si="26"/>
        <v>277727.16399999999</v>
      </c>
      <c r="F258" s="354">
        <v>430996.55452818202</v>
      </c>
      <c r="G258" s="354">
        <v>18396.408155615998</v>
      </c>
      <c r="H258" s="354">
        <v>412600.146372566</v>
      </c>
    </row>
    <row r="259" spans="1:8">
      <c r="A259" s="361">
        <v>1</v>
      </c>
      <c r="B259" s="358" t="s">
        <v>444</v>
      </c>
      <c r="C259" s="358">
        <f t="shared" si="18"/>
        <v>217.75548959999992</v>
      </c>
      <c r="D259" s="358">
        <v>217.75548959999992</v>
      </c>
      <c r="E259" s="358">
        <v>0</v>
      </c>
      <c r="F259" s="359">
        <v>1200</v>
      </c>
      <c r="G259" s="359">
        <v>0</v>
      </c>
      <c r="H259" s="359">
        <v>1200</v>
      </c>
    </row>
    <row r="260" spans="1:8">
      <c r="A260" s="361">
        <v>2</v>
      </c>
      <c r="B260" s="358" t="s">
        <v>445</v>
      </c>
      <c r="C260" s="358">
        <f t="shared" si="18"/>
        <v>889.15962200000001</v>
      </c>
      <c r="D260" s="358">
        <v>689.15962200000001</v>
      </c>
      <c r="E260" s="358">
        <v>200</v>
      </c>
      <c r="F260" s="359">
        <v>1882.346168</v>
      </c>
      <c r="G260" s="359">
        <v>1382.346168</v>
      </c>
      <c r="H260" s="359">
        <v>500</v>
      </c>
    </row>
    <row r="261" spans="1:8">
      <c r="A261" s="361">
        <v>3</v>
      </c>
      <c r="B261" s="358" t="s">
        <v>446</v>
      </c>
      <c r="C261" s="358">
        <f t="shared" si="18"/>
        <v>2608.2119380000004</v>
      </c>
      <c r="D261" s="358">
        <v>1908.2119380000001</v>
      </c>
      <c r="E261" s="358">
        <v>700</v>
      </c>
      <c r="F261" s="359">
        <v>2600.2325559999999</v>
      </c>
      <c r="G261" s="359">
        <v>1900.2325559999999</v>
      </c>
      <c r="H261" s="359">
        <v>700</v>
      </c>
    </row>
    <row r="262" spans="1:8">
      <c r="A262" s="361">
        <v>4</v>
      </c>
      <c r="B262" s="358" t="s">
        <v>447</v>
      </c>
      <c r="C262" s="358">
        <f t="shared" si="18"/>
        <v>1151.2766248620001</v>
      </c>
      <c r="D262" s="358">
        <v>1151.2766248620001</v>
      </c>
      <c r="E262" s="358">
        <v>0</v>
      </c>
      <c r="F262" s="359">
        <v>976.59553041599997</v>
      </c>
      <c r="G262" s="359">
        <v>976.59553041599997</v>
      </c>
      <c r="H262" s="359">
        <v>0</v>
      </c>
    </row>
    <row r="263" spans="1:8">
      <c r="A263" s="361">
        <v>5</v>
      </c>
      <c r="B263" s="358" t="s">
        <v>448</v>
      </c>
      <c r="C263" s="358">
        <f t="shared" si="18"/>
        <v>2742.13681</v>
      </c>
      <c r="D263" s="358">
        <v>1742.13681</v>
      </c>
      <c r="E263" s="358">
        <v>1000</v>
      </c>
      <c r="F263" s="359">
        <v>2636.2125759999999</v>
      </c>
      <c r="G263" s="359">
        <v>1636.2125760000001</v>
      </c>
      <c r="H263" s="359">
        <v>1000</v>
      </c>
    </row>
    <row r="264" spans="1:8">
      <c r="A264" s="361">
        <v>6</v>
      </c>
      <c r="B264" s="358" t="s">
        <v>449</v>
      </c>
      <c r="C264" s="358">
        <f t="shared" si="18"/>
        <v>8875.9504331999997</v>
      </c>
      <c r="D264" s="358">
        <v>1825.9504332000001</v>
      </c>
      <c r="E264" s="358">
        <v>7050</v>
      </c>
      <c r="F264" s="359">
        <v>4965.0868492</v>
      </c>
      <c r="G264" s="359">
        <v>1688.0868491999997</v>
      </c>
      <c r="H264" s="359">
        <v>3277</v>
      </c>
    </row>
    <row r="265" spans="1:8">
      <c r="A265" s="361">
        <v>7</v>
      </c>
      <c r="B265" s="358" t="s">
        <v>450</v>
      </c>
      <c r="C265" s="358">
        <f t="shared" si="18"/>
        <v>830.27913599999988</v>
      </c>
      <c r="D265" s="358">
        <v>830.27913599999988</v>
      </c>
      <c r="E265" s="358">
        <v>0</v>
      </c>
      <c r="F265" s="359">
        <v>834.21273600000006</v>
      </c>
      <c r="G265" s="359">
        <v>834.21273600000006</v>
      </c>
      <c r="H265" s="359">
        <v>0</v>
      </c>
    </row>
    <row r="266" spans="1:8">
      <c r="A266" s="361">
        <v>8</v>
      </c>
      <c r="B266" s="358" t="s">
        <v>451</v>
      </c>
      <c r="C266" s="358">
        <f t="shared" si="18"/>
        <v>474.08499599999993</v>
      </c>
      <c r="D266" s="358">
        <v>474.08499599999993</v>
      </c>
      <c r="E266" s="358">
        <v>0</v>
      </c>
      <c r="F266" s="359">
        <v>1074.387594</v>
      </c>
      <c r="G266" s="359">
        <v>1074.387594</v>
      </c>
      <c r="H266" s="359">
        <v>0</v>
      </c>
    </row>
    <row r="267" spans="1:8">
      <c r="A267" s="361">
        <v>9</v>
      </c>
      <c r="B267" s="358" t="s">
        <v>452</v>
      </c>
      <c r="C267" s="358">
        <f t="shared" si="18"/>
        <v>270</v>
      </c>
      <c r="D267" s="358">
        <v>0</v>
      </c>
      <c r="E267" s="358">
        <v>270</v>
      </c>
      <c r="F267" s="359">
        <v>691.29395999999997</v>
      </c>
      <c r="G267" s="359">
        <v>691.29395999999997</v>
      </c>
      <c r="H267" s="359">
        <v>0</v>
      </c>
    </row>
    <row r="268" spans="1:8">
      <c r="A268" s="361">
        <v>10</v>
      </c>
      <c r="B268" s="358" t="s">
        <v>453</v>
      </c>
      <c r="C268" s="358">
        <f t="shared" si="18"/>
        <v>0</v>
      </c>
      <c r="D268" s="358">
        <v>0</v>
      </c>
      <c r="E268" s="358">
        <v>0</v>
      </c>
      <c r="F268" s="359">
        <v>49830</v>
      </c>
      <c r="G268" s="359">
        <v>0</v>
      </c>
      <c r="H268" s="359">
        <v>49830</v>
      </c>
    </row>
    <row r="269" spans="1:8">
      <c r="A269" s="361">
        <v>11</v>
      </c>
      <c r="B269" s="358" t="s">
        <v>454</v>
      </c>
      <c r="C269" s="358">
        <f t="shared" si="18"/>
        <v>2000</v>
      </c>
      <c r="D269" s="358">
        <v>0</v>
      </c>
      <c r="E269" s="358">
        <v>2000</v>
      </c>
      <c r="F269" s="359">
        <v>0</v>
      </c>
      <c r="G269" s="359">
        <v>0</v>
      </c>
      <c r="H269" s="359">
        <v>0</v>
      </c>
    </row>
    <row r="270" spans="1:8">
      <c r="A270" s="361">
        <v>12</v>
      </c>
      <c r="B270" s="358" t="s">
        <v>455</v>
      </c>
      <c r="C270" s="358">
        <f t="shared" ref="C270:C292" si="27">D270+E270</f>
        <v>7600</v>
      </c>
      <c r="D270" s="358">
        <v>0</v>
      </c>
      <c r="E270" s="358">
        <v>7600</v>
      </c>
      <c r="F270" s="359">
        <v>5200</v>
      </c>
      <c r="G270" s="359">
        <v>0</v>
      </c>
      <c r="H270" s="359">
        <v>5200</v>
      </c>
    </row>
    <row r="271" spans="1:8">
      <c r="A271" s="361">
        <v>13</v>
      </c>
      <c r="B271" s="358" t="s">
        <v>456</v>
      </c>
      <c r="C271" s="358">
        <f t="shared" si="27"/>
        <v>6900</v>
      </c>
      <c r="D271" s="358">
        <v>0</v>
      </c>
      <c r="E271" s="358">
        <v>6900</v>
      </c>
      <c r="F271" s="359">
        <v>6900</v>
      </c>
      <c r="G271" s="359">
        <v>0</v>
      </c>
      <c r="H271" s="359">
        <v>6900</v>
      </c>
    </row>
    <row r="272" spans="1:8" ht="41.4">
      <c r="A272" s="361">
        <v>14</v>
      </c>
      <c r="B272" s="358" t="s">
        <v>457</v>
      </c>
      <c r="C272" s="358">
        <f t="shared" si="27"/>
        <v>900</v>
      </c>
      <c r="D272" s="358">
        <v>0</v>
      </c>
      <c r="E272" s="358">
        <v>900</v>
      </c>
      <c r="F272" s="359">
        <v>900</v>
      </c>
      <c r="G272" s="359">
        <v>0</v>
      </c>
      <c r="H272" s="359">
        <v>900</v>
      </c>
    </row>
    <row r="273" spans="1:8">
      <c r="A273" s="361">
        <v>15</v>
      </c>
      <c r="B273" s="358" t="s">
        <v>458</v>
      </c>
      <c r="C273" s="358">
        <f t="shared" si="27"/>
        <v>20000</v>
      </c>
      <c r="D273" s="358">
        <v>0</v>
      </c>
      <c r="E273" s="358">
        <v>20000</v>
      </c>
      <c r="F273" s="359">
        <v>30556</v>
      </c>
      <c r="G273" s="359">
        <v>0</v>
      </c>
      <c r="H273" s="359">
        <v>30556</v>
      </c>
    </row>
    <row r="274" spans="1:8">
      <c r="A274" s="361">
        <v>16</v>
      </c>
      <c r="B274" s="358" t="s">
        <v>459</v>
      </c>
      <c r="C274" s="358">
        <f t="shared" si="27"/>
        <v>2430</v>
      </c>
      <c r="D274" s="358">
        <v>0</v>
      </c>
      <c r="E274" s="358">
        <v>2430</v>
      </c>
      <c r="F274" s="359">
        <v>4324.9580000000005</v>
      </c>
      <c r="G274" s="359">
        <v>3974.9580000000001</v>
      </c>
      <c r="H274" s="359">
        <v>350</v>
      </c>
    </row>
    <row r="275" spans="1:8">
      <c r="A275" s="361">
        <v>17</v>
      </c>
      <c r="B275" s="358" t="s">
        <v>460</v>
      </c>
      <c r="C275" s="358">
        <f t="shared" si="27"/>
        <v>6758</v>
      </c>
      <c r="D275" s="358">
        <v>0</v>
      </c>
      <c r="E275" s="358">
        <v>6758</v>
      </c>
      <c r="F275" s="359">
        <v>3538.7461859999999</v>
      </c>
      <c r="G275" s="359">
        <v>3538.7461859999999</v>
      </c>
      <c r="H275" s="359">
        <v>0</v>
      </c>
    </row>
    <row r="276" spans="1:8">
      <c r="A276" s="361">
        <v>18</v>
      </c>
      <c r="B276" s="358" t="s">
        <v>461</v>
      </c>
      <c r="C276" s="358">
        <f t="shared" si="27"/>
        <v>10000</v>
      </c>
      <c r="D276" s="358">
        <v>0</v>
      </c>
      <c r="E276" s="358">
        <v>10000</v>
      </c>
      <c r="F276" s="359">
        <v>10000</v>
      </c>
      <c r="G276" s="359">
        <v>0</v>
      </c>
      <c r="H276" s="359">
        <v>10000</v>
      </c>
    </row>
    <row r="277" spans="1:8" ht="27.6">
      <c r="A277" s="361">
        <v>19</v>
      </c>
      <c r="B277" s="358" t="s">
        <v>462</v>
      </c>
      <c r="C277" s="358">
        <f t="shared" si="27"/>
        <v>500</v>
      </c>
      <c r="D277" s="358">
        <v>0</v>
      </c>
      <c r="E277" s="358">
        <v>500</v>
      </c>
      <c r="F277" s="359">
        <v>699.33600000000001</v>
      </c>
      <c r="G277" s="359">
        <v>699.33600000000001</v>
      </c>
      <c r="H277" s="359">
        <v>0</v>
      </c>
    </row>
    <row r="278" spans="1:8">
      <c r="A278" s="361">
        <v>20</v>
      </c>
      <c r="B278" s="358" t="s">
        <v>463</v>
      </c>
      <c r="C278" s="358">
        <f t="shared" si="27"/>
        <v>5000</v>
      </c>
      <c r="D278" s="358">
        <v>0</v>
      </c>
      <c r="E278" s="358">
        <v>5000</v>
      </c>
      <c r="F278" s="359">
        <v>5000</v>
      </c>
      <c r="G278" s="359">
        <v>0</v>
      </c>
      <c r="H278" s="359">
        <v>5000</v>
      </c>
    </row>
    <row r="279" spans="1:8" ht="55.2">
      <c r="A279" s="361">
        <v>21</v>
      </c>
      <c r="B279" s="358" t="s">
        <v>464</v>
      </c>
      <c r="C279" s="358"/>
      <c r="D279" s="358"/>
      <c r="E279" s="358"/>
      <c r="F279" s="359">
        <v>39710</v>
      </c>
      <c r="G279" s="359">
        <v>0</v>
      </c>
      <c r="H279" s="359">
        <v>39710</v>
      </c>
    </row>
    <row r="280" spans="1:8">
      <c r="A280" s="361">
        <v>22</v>
      </c>
      <c r="B280" s="358" t="s">
        <v>465</v>
      </c>
      <c r="C280" s="377">
        <v>8000</v>
      </c>
      <c r="D280" s="377"/>
      <c r="E280" s="377">
        <v>8000</v>
      </c>
      <c r="F280" s="359">
        <v>0</v>
      </c>
      <c r="G280" s="359">
        <v>0</v>
      </c>
      <c r="H280" s="359">
        <v>0</v>
      </c>
    </row>
    <row r="281" spans="1:8">
      <c r="A281" s="361">
        <v>23</v>
      </c>
      <c r="B281" s="358" t="s">
        <v>466</v>
      </c>
      <c r="C281" s="358">
        <f t="shared" si="27"/>
        <v>2000</v>
      </c>
      <c r="D281" s="358">
        <v>0</v>
      </c>
      <c r="E281" s="358">
        <v>2000</v>
      </c>
      <c r="F281" s="359">
        <v>2000</v>
      </c>
      <c r="G281" s="359">
        <v>0</v>
      </c>
      <c r="H281" s="359">
        <v>2000</v>
      </c>
    </row>
    <row r="282" spans="1:8" ht="27.6">
      <c r="A282" s="361">
        <v>24</v>
      </c>
      <c r="B282" s="358" t="s">
        <v>467</v>
      </c>
      <c r="C282" s="358">
        <f t="shared" si="27"/>
        <v>12000</v>
      </c>
      <c r="D282" s="358">
        <v>0</v>
      </c>
      <c r="E282" s="358">
        <v>12000</v>
      </c>
      <c r="F282" s="359">
        <v>19000</v>
      </c>
      <c r="G282" s="359">
        <v>0</v>
      </c>
      <c r="H282" s="359">
        <v>19000</v>
      </c>
    </row>
    <row r="283" spans="1:8">
      <c r="A283" s="361">
        <v>25</v>
      </c>
      <c r="B283" s="358" t="s">
        <v>468</v>
      </c>
      <c r="C283" s="358">
        <f t="shared" si="27"/>
        <v>7000</v>
      </c>
      <c r="D283" s="358">
        <v>0</v>
      </c>
      <c r="E283" s="358">
        <v>7000</v>
      </c>
      <c r="F283" s="359">
        <v>7000</v>
      </c>
      <c r="G283" s="359">
        <v>0</v>
      </c>
      <c r="H283" s="359">
        <v>7000</v>
      </c>
    </row>
    <row r="284" spans="1:8">
      <c r="A284" s="361">
        <v>26</v>
      </c>
      <c r="B284" s="358" t="s">
        <v>469</v>
      </c>
      <c r="C284" s="358">
        <f t="shared" si="27"/>
        <v>24744.164000000004</v>
      </c>
      <c r="D284" s="358">
        <v>0</v>
      </c>
      <c r="E284" s="358">
        <v>24744.164000000004</v>
      </c>
      <c r="F284" s="359">
        <v>29291.164000000004</v>
      </c>
      <c r="G284" s="359">
        <v>0</v>
      </c>
      <c r="H284" s="359">
        <v>29291.164000000004</v>
      </c>
    </row>
    <row r="285" spans="1:8" ht="27.6">
      <c r="A285" s="361">
        <v>27</v>
      </c>
      <c r="B285" s="358" t="s">
        <v>470</v>
      </c>
      <c r="C285" s="358"/>
      <c r="D285" s="358"/>
      <c r="E285" s="358"/>
      <c r="F285" s="359">
        <v>51189</v>
      </c>
      <c r="G285" s="359">
        <v>0</v>
      </c>
      <c r="H285" s="359">
        <v>51189</v>
      </c>
    </row>
    <row r="286" spans="1:8">
      <c r="A286" s="361">
        <v>28</v>
      </c>
      <c r="B286" s="358" t="s">
        <v>471</v>
      </c>
      <c r="C286" s="358">
        <f t="shared" si="27"/>
        <v>32133</v>
      </c>
      <c r="D286" s="358">
        <v>0</v>
      </c>
      <c r="E286" s="358">
        <v>32133</v>
      </c>
      <c r="F286" s="359">
        <v>0</v>
      </c>
      <c r="G286" s="359">
        <v>0</v>
      </c>
      <c r="H286" s="359">
        <v>0</v>
      </c>
    </row>
    <row r="287" spans="1:8" ht="27.6">
      <c r="A287" s="361">
        <v>29</v>
      </c>
      <c r="B287" s="378" t="s">
        <v>472</v>
      </c>
      <c r="C287" s="358">
        <f t="shared" si="27"/>
        <v>0</v>
      </c>
      <c r="D287" s="358">
        <v>0</v>
      </c>
      <c r="E287" s="358">
        <v>0</v>
      </c>
      <c r="F287" s="359">
        <v>7491.8</v>
      </c>
      <c r="G287" s="359">
        <v>0</v>
      </c>
      <c r="H287" s="359">
        <v>7491.8</v>
      </c>
    </row>
    <row r="288" spans="1:8" ht="41.4">
      <c r="A288" s="361">
        <v>30</v>
      </c>
      <c r="B288" s="378" t="s">
        <v>473</v>
      </c>
      <c r="C288" s="358">
        <f t="shared" si="27"/>
        <v>14096</v>
      </c>
      <c r="D288" s="358">
        <v>0</v>
      </c>
      <c r="E288" s="358">
        <v>14096</v>
      </c>
      <c r="F288" s="359">
        <v>20633</v>
      </c>
      <c r="G288" s="359">
        <v>0</v>
      </c>
      <c r="H288" s="359">
        <v>20633</v>
      </c>
    </row>
    <row r="289" spans="1:8">
      <c r="A289" s="361">
        <v>31</v>
      </c>
      <c r="B289" s="378" t="s">
        <v>805</v>
      </c>
      <c r="C289" s="358"/>
      <c r="D289" s="358"/>
      <c r="E289" s="358"/>
      <c r="F289" s="359">
        <v>10000</v>
      </c>
      <c r="G289" s="359">
        <v>0</v>
      </c>
      <c r="H289" s="359">
        <v>10000</v>
      </c>
    </row>
    <row r="290" spans="1:8" ht="55.2">
      <c r="A290" s="361">
        <v>32</v>
      </c>
      <c r="B290" s="358" t="s">
        <v>806</v>
      </c>
      <c r="C290" s="359">
        <f>SUBTOTAL(9,C291:C292)</f>
        <v>106446</v>
      </c>
      <c r="D290" s="359">
        <f t="shared" ref="D290:E290" si="28">SUBTOTAL(9,D291:D292)</f>
        <v>0</v>
      </c>
      <c r="E290" s="359">
        <f t="shared" si="28"/>
        <v>106446</v>
      </c>
      <c r="F290" s="359">
        <v>110872.18237256599</v>
      </c>
      <c r="G290" s="359">
        <v>0</v>
      </c>
      <c r="H290" s="359">
        <v>110872.18237256599</v>
      </c>
    </row>
    <row r="291" spans="1:8" ht="27.6">
      <c r="A291" s="379"/>
      <c r="B291" s="380" t="s">
        <v>474</v>
      </c>
      <c r="C291" s="358">
        <f>D291+E291</f>
        <v>61000</v>
      </c>
      <c r="D291" s="380">
        <v>0</v>
      </c>
      <c r="E291" s="380">
        <v>61000</v>
      </c>
      <c r="F291" s="359">
        <v>61000</v>
      </c>
      <c r="G291" s="359">
        <v>0</v>
      </c>
      <c r="H291" s="359">
        <v>61000</v>
      </c>
    </row>
    <row r="292" spans="1:8">
      <c r="A292" s="379"/>
      <c r="B292" s="380" t="s">
        <v>807</v>
      </c>
      <c r="C292" s="358">
        <f t="shared" si="27"/>
        <v>45446</v>
      </c>
      <c r="D292" s="380">
        <v>0</v>
      </c>
      <c r="E292" s="380">
        <v>45446</v>
      </c>
      <c r="F292" s="359">
        <v>49872.182372565992</v>
      </c>
      <c r="G292" s="359">
        <v>0</v>
      </c>
      <c r="H292" s="359">
        <v>49872.182372565992</v>
      </c>
    </row>
    <row r="293" spans="1:8" ht="28.2">
      <c r="A293" s="355" t="s">
        <v>475</v>
      </c>
      <c r="B293" s="356" t="s">
        <v>476</v>
      </c>
      <c r="C293" s="354">
        <f t="shared" ref="C293:E293" si="29">SUBTOTAL(9,C294:C309)</f>
        <v>101401.024344</v>
      </c>
      <c r="D293" s="354">
        <f t="shared" si="29"/>
        <v>37126.024343999998</v>
      </c>
      <c r="E293" s="354">
        <f t="shared" si="29"/>
        <v>64275</v>
      </c>
      <c r="F293" s="354">
        <v>59039.536247100004</v>
      </c>
      <c r="G293" s="354">
        <v>34277.536247100004</v>
      </c>
      <c r="H293" s="354">
        <v>24762</v>
      </c>
    </row>
    <row r="294" spans="1:8">
      <c r="A294" s="361">
        <v>1</v>
      </c>
      <c r="B294" s="358" t="s">
        <v>477</v>
      </c>
      <c r="C294" s="358">
        <f t="shared" ref="C294:C352" si="30">D294+E294</f>
        <v>3173.0865408</v>
      </c>
      <c r="D294" s="358">
        <v>1673.0865408</v>
      </c>
      <c r="E294" s="358">
        <v>1500</v>
      </c>
      <c r="F294" s="359">
        <v>2901.1738806000003</v>
      </c>
      <c r="G294" s="359">
        <v>1101.1738806000003</v>
      </c>
      <c r="H294" s="359">
        <v>1800</v>
      </c>
    </row>
    <row r="295" spans="1:8">
      <c r="A295" s="361">
        <v>2</v>
      </c>
      <c r="B295" s="358" t="s">
        <v>478</v>
      </c>
      <c r="C295" s="358">
        <f t="shared" si="30"/>
        <v>1389.855951</v>
      </c>
      <c r="D295" s="358">
        <v>1389.855951</v>
      </c>
      <c r="E295" s="358">
        <v>0</v>
      </c>
      <c r="F295" s="359">
        <v>1442.2757456999998</v>
      </c>
      <c r="G295" s="359">
        <v>1142.2757456999998</v>
      </c>
      <c r="H295" s="359">
        <v>300</v>
      </c>
    </row>
    <row r="296" spans="1:8">
      <c r="A296" s="361">
        <v>3</v>
      </c>
      <c r="B296" s="358" t="s">
        <v>479</v>
      </c>
      <c r="C296" s="358">
        <f t="shared" si="30"/>
        <v>2424.6372087999998</v>
      </c>
      <c r="D296" s="358">
        <v>1424.6372088000001</v>
      </c>
      <c r="E296" s="358">
        <v>1000</v>
      </c>
      <c r="F296" s="359">
        <v>2800.2805802000003</v>
      </c>
      <c r="G296" s="359">
        <v>1088.2805802</v>
      </c>
      <c r="H296" s="359">
        <v>1712</v>
      </c>
    </row>
    <row r="297" spans="1:8">
      <c r="A297" s="361">
        <v>4</v>
      </c>
      <c r="B297" s="358" t="s">
        <v>480</v>
      </c>
      <c r="C297" s="358">
        <f t="shared" si="30"/>
        <v>2736.9171126000006</v>
      </c>
      <c r="D297" s="358">
        <v>1836.9171126000006</v>
      </c>
      <c r="E297" s="358">
        <v>900</v>
      </c>
      <c r="F297" s="359">
        <v>2899.8325920000002</v>
      </c>
      <c r="G297" s="359">
        <v>1399.8325920000002</v>
      </c>
      <c r="H297" s="359">
        <v>1500</v>
      </c>
    </row>
    <row r="298" spans="1:8">
      <c r="A298" s="361">
        <v>5</v>
      </c>
      <c r="B298" s="358" t="s">
        <v>481</v>
      </c>
      <c r="C298" s="358">
        <f t="shared" si="30"/>
        <v>1950.7201938000003</v>
      </c>
      <c r="D298" s="358">
        <v>1950.7201938000003</v>
      </c>
      <c r="E298" s="358">
        <v>0</v>
      </c>
      <c r="F298" s="359">
        <v>1589.7192264</v>
      </c>
      <c r="G298" s="359">
        <v>1589.7192264</v>
      </c>
      <c r="H298" s="359">
        <v>0</v>
      </c>
    </row>
    <row r="299" spans="1:8">
      <c r="A299" s="361">
        <v>6</v>
      </c>
      <c r="B299" s="358" t="s">
        <v>423</v>
      </c>
      <c r="C299" s="358">
        <f t="shared" si="30"/>
        <v>3838.95757</v>
      </c>
      <c r="D299" s="358">
        <v>3138.95757</v>
      </c>
      <c r="E299" s="358">
        <v>700</v>
      </c>
      <c r="F299" s="359">
        <v>3387.1988006000001</v>
      </c>
      <c r="G299" s="359">
        <v>2587.1988006000001</v>
      </c>
      <c r="H299" s="359">
        <v>800</v>
      </c>
    </row>
    <row r="300" spans="1:8">
      <c r="A300" s="361">
        <v>7</v>
      </c>
      <c r="B300" s="358" t="s">
        <v>482</v>
      </c>
      <c r="C300" s="358">
        <f t="shared" si="30"/>
        <v>2968.9561309999999</v>
      </c>
      <c r="D300" s="358">
        <v>2918.9561309999999</v>
      </c>
      <c r="E300" s="358">
        <v>50</v>
      </c>
      <c r="F300" s="359">
        <v>2432.9132995999998</v>
      </c>
      <c r="G300" s="359">
        <v>2382.9132995999998</v>
      </c>
      <c r="H300" s="359">
        <v>50</v>
      </c>
    </row>
    <row r="301" spans="1:8">
      <c r="A301" s="361">
        <v>8</v>
      </c>
      <c r="B301" s="358" t="s">
        <v>483</v>
      </c>
      <c r="C301" s="358">
        <f t="shared" si="30"/>
        <v>23292.893635999997</v>
      </c>
      <c r="D301" s="358">
        <v>22792.893635999997</v>
      </c>
      <c r="E301" s="358">
        <v>500</v>
      </c>
      <c r="F301" s="359">
        <v>23486.142122000001</v>
      </c>
      <c r="G301" s="359">
        <v>22986.142122000001</v>
      </c>
      <c r="H301" s="359">
        <v>500</v>
      </c>
    </row>
    <row r="302" spans="1:8">
      <c r="A302" s="361">
        <v>9</v>
      </c>
      <c r="B302" s="358" t="s">
        <v>484</v>
      </c>
      <c r="C302" s="358">
        <f t="shared" si="30"/>
        <v>1000</v>
      </c>
      <c r="D302" s="358">
        <v>0</v>
      </c>
      <c r="E302" s="358">
        <v>1000</v>
      </c>
      <c r="F302" s="359">
        <v>1500</v>
      </c>
      <c r="G302" s="359">
        <v>0</v>
      </c>
      <c r="H302" s="359">
        <v>1500</v>
      </c>
    </row>
    <row r="303" spans="1:8">
      <c r="A303" s="361">
        <v>10</v>
      </c>
      <c r="B303" s="358" t="s">
        <v>485</v>
      </c>
      <c r="C303" s="358">
        <f t="shared" si="30"/>
        <v>570</v>
      </c>
      <c r="D303" s="358">
        <v>0</v>
      </c>
      <c r="E303" s="358">
        <v>570</v>
      </c>
      <c r="F303" s="359">
        <v>600</v>
      </c>
      <c r="G303" s="359">
        <v>0</v>
      </c>
      <c r="H303" s="359">
        <v>600</v>
      </c>
    </row>
    <row r="304" spans="1:8">
      <c r="A304" s="361">
        <v>11</v>
      </c>
      <c r="B304" s="358" t="s">
        <v>486</v>
      </c>
      <c r="C304" s="358">
        <f t="shared" si="30"/>
        <v>2000</v>
      </c>
      <c r="D304" s="358">
        <v>0</v>
      </c>
      <c r="E304" s="358">
        <v>2000</v>
      </c>
      <c r="F304" s="359">
        <v>2000</v>
      </c>
      <c r="G304" s="359">
        <v>0</v>
      </c>
      <c r="H304" s="359">
        <v>2000</v>
      </c>
    </row>
    <row r="305" spans="1:8">
      <c r="A305" s="361">
        <v>12</v>
      </c>
      <c r="B305" s="358" t="s">
        <v>487</v>
      </c>
      <c r="C305" s="358">
        <f t="shared" si="30"/>
        <v>14000</v>
      </c>
      <c r="D305" s="358">
        <v>0</v>
      </c>
      <c r="E305" s="358">
        <v>14000</v>
      </c>
      <c r="F305" s="359">
        <v>14000</v>
      </c>
      <c r="G305" s="359">
        <v>0</v>
      </c>
      <c r="H305" s="359">
        <v>14000</v>
      </c>
    </row>
    <row r="306" spans="1:8">
      <c r="A306" s="361">
        <v>13</v>
      </c>
      <c r="B306" s="358" t="s">
        <v>488</v>
      </c>
      <c r="C306" s="358">
        <f t="shared" si="30"/>
        <v>10000</v>
      </c>
      <c r="D306" s="358">
        <v>0</v>
      </c>
      <c r="E306" s="358">
        <v>10000</v>
      </c>
      <c r="F306" s="359">
        <v>0</v>
      </c>
      <c r="G306" s="359">
        <v>0</v>
      </c>
      <c r="H306" s="359">
        <v>0</v>
      </c>
    </row>
    <row r="307" spans="1:8">
      <c r="A307" s="361">
        <v>14</v>
      </c>
      <c r="B307" s="358" t="s">
        <v>489</v>
      </c>
      <c r="C307" s="358">
        <f t="shared" si="30"/>
        <v>8055</v>
      </c>
      <c r="D307" s="358">
        <v>0</v>
      </c>
      <c r="E307" s="358">
        <v>8055</v>
      </c>
      <c r="F307" s="359">
        <v>0</v>
      </c>
      <c r="G307" s="359">
        <v>0</v>
      </c>
      <c r="H307" s="359">
        <v>0</v>
      </c>
    </row>
    <row r="308" spans="1:8">
      <c r="A308" s="361">
        <v>15</v>
      </c>
      <c r="B308" s="358" t="s">
        <v>490</v>
      </c>
      <c r="C308" s="358">
        <f t="shared" si="30"/>
        <v>10000</v>
      </c>
      <c r="D308" s="358">
        <v>0</v>
      </c>
      <c r="E308" s="358">
        <v>10000</v>
      </c>
      <c r="F308" s="359">
        <v>0</v>
      </c>
      <c r="G308" s="359">
        <v>0</v>
      </c>
      <c r="H308" s="359">
        <v>0</v>
      </c>
    </row>
    <row r="309" spans="1:8">
      <c r="A309" s="361">
        <v>16</v>
      </c>
      <c r="B309" s="378" t="s">
        <v>491</v>
      </c>
      <c r="C309" s="358">
        <f t="shared" si="30"/>
        <v>14000</v>
      </c>
      <c r="D309" s="358">
        <v>0</v>
      </c>
      <c r="E309" s="358">
        <v>14000</v>
      </c>
      <c r="F309" s="359">
        <v>0</v>
      </c>
      <c r="G309" s="359">
        <v>0</v>
      </c>
      <c r="H309" s="359">
        <v>0</v>
      </c>
    </row>
    <row r="310" spans="1:8">
      <c r="A310" s="355" t="s">
        <v>19</v>
      </c>
      <c r="B310" s="356" t="s">
        <v>492</v>
      </c>
      <c r="C310" s="354">
        <f>SUBTOTAL(9,C311:C330)</f>
        <v>135770.68238339998</v>
      </c>
      <c r="D310" s="354">
        <f t="shared" ref="D310:E310" si="31">SUBTOTAL(9,D311:D330)</f>
        <v>13806.707183400002</v>
      </c>
      <c r="E310" s="354">
        <f t="shared" si="31"/>
        <v>121963.97519999997</v>
      </c>
      <c r="F310" s="354">
        <v>82293.556799028462</v>
      </c>
      <c r="G310" s="354">
        <v>15548.9209572</v>
      </c>
      <c r="H310" s="354">
        <v>66744.635841828465</v>
      </c>
    </row>
    <row r="311" spans="1:8">
      <c r="A311" s="361">
        <v>1</v>
      </c>
      <c r="B311" s="358" t="s">
        <v>493</v>
      </c>
      <c r="C311" s="358">
        <f t="shared" si="30"/>
        <v>5404.9448080000002</v>
      </c>
      <c r="D311" s="358">
        <v>3429.9448080000002</v>
      </c>
      <c r="E311" s="358">
        <v>1975</v>
      </c>
      <c r="F311" s="359">
        <v>0</v>
      </c>
      <c r="G311" s="359">
        <v>0</v>
      </c>
      <c r="H311" s="359">
        <v>0</v>
      </c>
    </row>
    <row r="312" spans="1:8" ht="27.6">
      <c r="A312" s="361">
        <v>2</v>
      </c>
      <c r="B312" s="358" t="s">
        <v>494</v>
      </c>
      <c r="C312" s="358">
        <f t="shared" si="30"/>
        <v>3938.2139860000002</v>
      </c>
      <c r="D312" s="358">
        <v>3022.2139860000002</v>
      </c>
      <c r="E312" s="358">
        <v>916</v>
      </c>
      <c r="F312" s="359">
        <v>6862.3999899999999</v>
      </c>
      <c r="G312" s="359">
        <v>3219.3999900000003</v>
      </c>
      <c r="H312" s="359">
        <v>3643</v>
      </c>
    </row>
    <row r="313" spans="1:8">
      <c r="A313" s="361">
        <v>3</v>
      </c>
      <c r="B313" s="358" t="s">
        <v>495</v>
      </c>
      <c r="C313" s="358">
        <f t="shared" si="30"/>
        <v>3730.4380333999998</v>
      </c>
      <c r="D313" s="358">
        <v>3230.4380333999998</v>
      </c>
      <c r="E313" s="358">
        <v>500</v>
      </c>
      <c r="F313" s="359">
        <v>3542.7183571999994</v>
      </c>
      <c r="G313" s="359">
        <v>3042.7183571999994</v>
      </c>
      <c r="H313" s="359">
        <v>500</v>
      </c>
    </row>
    <row r="314" spans="1:8">
      <c r="A314" s="361">
        <v>4</v>
      </c>
      <c r="B314" s="358" t="s">
        <v>496</v>
      </c>
      <c r="C314" s="358">
        <f t="shared" si="30"/>
        <v>670.07590200000004</v>
      </c>
      <c r="D314" s="358">
        <v>430.07590200000004</v>
      </c>
      <c r="E314" s="358">
        <v>240</v>
      </c>
      <c r="F314" s="359">
        <v>0</v>
      </c>
      <c r="G314" s="359">
        <v>0</v>
      </c>
      <c r="H314" s="359">
        <v>0</v>
      </c>
    </row>
    <row r="315" spans="1:8" ht="27.6">
      <c r="A315" s="361">
        <v>5</v>
      </c>
      <c r="B315" s="358" t="s">
        <v>796</v>
      </c>
      <c r="C315" s="358">
        <f t="shared" si="30"/>
        <v>7070.0344540000006</v>
      </c>
      <c r="D315" s="358">
        <v>3694.0344540000001</v>
      </c>
      <c r="E315" s="358">
        <v>3376</v>
      </c>
      <c r="F315" s="359">
        <v>8126.0365659999998</v>
      </c>
      <c r="G315" s="359">
        <v>4750.0365659999998</v>
      </c>
      <c r="H315" s="359">
        <v>3376</v>
      </c>
    </row>
    <row r="316" spans="1:8">
      <c r="A316" s="361">
        <v>6</v>
      </c>
      <c r="B316" s="358" t="s">
        <v>497</v>
      </c>
      <c r="C316" s="358"/>
      <c r="D316" s="358"/>
      <c r="E316" s="358"/>
      <c r="F316" s="359">
        <v>6751.7660439999991</v>
      </c>
      <c r="G316" s="359">
        <v>4536.7660439999991</v>
      </c>
      <c r="H316" s="359">
        <v>2215</v>
      </c>
    </row>
    <row r="317" spans="1:8">
      <c r="A317" s="361">
        <v>7</v>
      </c>
      <c r="B317" s="358" t="s">
        <v>498</v>
      </c>
      <c r="C317" s="358">
        <f t="shared" si="30"/>
        <v>1670</v>
      </c>
      <c r="D317" s="358">
        <v>0</v>
      </c>
      <c r="E317" s="358">
        <v>1670</v>
      </c>
      <c r="F317" s="359">
        <v>2900</v>
      </c>
      <c r="G317" s="359">
        <v>0</v>
      </c>
      <c r="H317" s="359">
        <v>2900</v>
      </c>
    </row>
    <row r="318" spans="1:8">
      <c r="A318" s="361">
        <v>8</v>
      </c>
      <c r="B318" s="358" t="s">
        <v>171</v>
      </c>
      <c r="C318" s="358">
        <f t="shared" si="30"/>
        <v>300</v>
      </c>
      <c r="D318" s="358">
        <v>0</v>
      </c>
      <c r="E318" s="358">
        <v>300</v>
      </c>
      <c r="F318" s="359">
        <v>300</v>
      </c>
      <c r="G318" s="359">
        <v>0</v>
      </c>
      <c r="H318" s="359">
        <v>300</v>
      </c>
    </row>
    <row r="319" spans="1:8">
      <c r="A319" s="361">
        <v>9</v>
      </c>
      <c r="B319" s="358" t="s">
        <v>201</v>
      </c>
      <c r="C319" s="358">
        <f t="shared" si="30"/>
        <v>0</v>
      </c>
      <c r="D319" s="358">
        <v>0</v>
      </c>
      <c r="E319" s="358">
        <v>0</v>
      </c>
      <c r="F319" s="359">
        <v>0</v>
      </c>
      <c r="G319" s="359">
        <v>0</v>
      </c>
      <c r="H319" s="359">
        <v>0</v>
      </c>
    </row>
    <row r="320" spans="1:8">
      <c r="A320" s="361">
        <v>10</v>
      </c>
      <c r="B320" s="358" t="s">
        <v>499</v>
      </c>
      <c r="C320" s="358">
        <f t="shared" si="30"/>
        <v>500</v>
      </c>
      <c r="D320" s="358">
        <v>0</v>
      </c>
      <c r="E320" s="358">
        <v>500</v>
      </c>
      <c r="F320" s="359">
        <v>500</v>
      </c>
      <c r="G320" s="359">
        <v>0</v>
      </c>
      <c r="H320" s="359">
        <v>500</v>
      </c>
    </row>
    <row r="321" spans="1:8">
      <c r="A321" s="361">
        <v>11</v>
      </c>
      <c r="B321" s="358" t="s">
        <v>395</v>
      </c>
      <c r="C321" s="358">
        <f t="shared" si="30"/>
        <v>2700</v>
      </c>
      <c r="D321" s="358">
        <v>0</v>
      </c>
      <c r="E321" s="358">
        <v>2700</v>
      </c>
      <c r="F321" s="359">
        <v>2700</v>
      </c>
      <c r="G321" s="359">
        <v>0</v>
      </c>
      <c r="H321" s="359">
        <v>2700</v>
      </c>
    </row>
    <row r="322" spans="1:8" ht="27.6">
      <c r="A322" s="361">
        <v>12</v>
      </c>
      <c r="B322" s="358" t="s">
        <v>500</v>
      </c>
      <c r="C322" s="358">
        <f t="shared" si="30"/>
        <v>600</v>
      </c>
      <c r="D322" s="358">
        <v>0</v>
      </c>
      <c r="E322" s="358">
        <v>600</v>
      </c>
      <c r="F322" s="359">
        <v>2000</v>
      </c>
      <c r="G322" s="359">
        <v>0</v>
      </c>
      <c r="H322" s="359">
        <v>2000</v>
      </c>
    </row>
    <row r="323" spans="1:8" ht="55.2">
      <c r="A323" s="361">
        <v>13</v>
      </c>
      <c r="B323" s="381" t="s">
        <v>501</v>
      </c>
      <c r="C323" s="358">
        <f t="shared" si="30"/>
        <v>0</v>
      </c>
      <c r="D323" s="358">
        <v>0</v>
      </c>
      <c r="E323" s="358">
        <v>0</v>
      </c>
      <c r="F323" s="359">
        <v>200</v>
      </c>
      <c r="G323" s="359">
        <v>0</v>
      </c>
      <c r="H323" s="359">
        <v>200</v>
      </c>
    </row>
    <row r="324" spans="1:8">
      <c r="A324" s="361">
        <v>14</v>
      </c>
      <c r="B324" s="382" t="s">
        <v>502</v>
      </c>
      <c r="C324" s="358">
        <f t="shared" si="30"/>
        <v>70591.39519999997</v>
      </c>
      <c r="D324" s="358">
        <v>0</v>
      </c>
      <c r="E324" s="358">
        <v>70591.39519999997</v>
      </c>
      <c r="F324" s="359">
        <v>19340.635841828465</v>
      </c>
      <c r="G324" s="359">
        <v>0</v>
      </c>
      <c r="H324" s="359">
        <v>19340.635841828465</v>
      </c>
    </row>
    <row r="325" spans="1:8">
      <c r="A325" s="361">
        <v>15</v>
      </c>
      <c r="B325" s="358" t="s">
        <v>503</v>
      </c>
      <c r="C325" s="358">
        <f t="shared" si="30"/>
        <v>10050</v>
      </c>
      <c r="D325" s="358">
        <v>0</v>
      </c>
      <c r="E325" s="358">
        <v>10050</v>
      </c>
      <c r="F325" s="359">
        <v>10000</v>
      </c>
      <c r="G325" s="359">
        <v>0</v>
      </c>
      <c r="H325" s="359">
        <v>10000</v>
      </c>
    </row>
    <row r="326" spans="1:8">
      <c r="A326" s="361">
        <v>16</v>
      </c>
      <c r="B326" s="358" t="s">
        <v>504</v>
      </c>
      <c r="C326" s="358">
        <f t="shared" si="30"/>
        <v>3045.58</v>
      </c>
      <c r="D326" s="358">
        <v>0</v>
      </c>
      <c r="E326" s="358">
        <v>3045.58</v>
      </c>
      <c r="F326" s="359">
        <v>3070</v>
      </c>
      <c r="G326" s="359">
        <v>0</v>
      </c>
      <c r="H326" s="359">
        <v>3070</v>
      </c>
    </row>
    <row r="327" spans="1:8" ht="27.6">
      <c r="A327" s="361">
        <v>17</v>
      </c>
      <c r="B327" s="358" t="s">
        <v>505</v>
      </c>
      <c r="C327" s="358">
        <f t="shared" si="30"/>
        <v>5000</v>
      </c>
      <c r="D327" s="358">
        <v>0</v>
      </c>
      <c r="E327" s="358">
        <v>5000</v>
      </c>
      <c r="F327" s="359">
        <v>0</v>
      </c>
      <c r="G327" s="359">
        <v>0</v>
      </c>
      <c r="H327" s="359">
        <v>0</v>
      </c>
    </row>
    <row r="328" spans="1:8">
      <c r="A328" s="361">
        <v>18</v>
      </c>
      <c r="B328" s="358" t="s">
        <v>506</v>
      </c>
      <c r="C328" s="358">
        <f t="shared" si="30"/>
        <v>2500</v>
      </c>
      <c r="D328" s="358">
        <v>0</v>
      </c>
      <c r="E328" s="358">
        <v>2500</v>
      </c>
      <c r="F328" s="359">
        <v>0</v>
      </c>
      <c r="G328" s="359">
        <v>0</v>
      </c>
      <c r="H328" s="359">
        <v>0</v>
      </c>
    </row>
    <row r="329" spans="1:8">
      <c r="A329" s="361">
        <v>19</v>
      </c>
      <c r="B329" s="358" t="s">
        <v>507</v>
      </c>
      <c r="C329" s="358">
        <f t="shared" si="30"/>
        <v>16000</v>
      </c>
      <c r="D329" s="358">
        <v>0</v>
      </c>
      <c r="E329" s="358">
        <v>16000</v>
      </c>
      <c r="F329" s="359">
        <v>16000</v>
      </c>
      <c r="G329" s="359">
        <v>0</v>
      </c>
      <c r="H329" s="359">
        <v>16000</v>
      </c>
    </row>
    <row r="330" spans="1:8" ht="27.6">
      <c r="A330" s="361">
        <v>20</v>
      </c>
      <c r="B330" s="358" t="s">
        <v>508</v>
      </c>
      <c r="C330" s="358">
        <f t="shared" si="30"/>
        <v>2000</v>
      </c>
      <c r="D330" s="358">
        <v>0</v>
      </c>
      <c r="E330" s="358">
        <v>2000</v>
      </c>
      <c r="F330" s="359">
        <v>0</v>
      </c>
      <c r="G330" s="359">
        <v>0</v>
      </c>
      <c r="H330" s="359">
        <v>0</v>
      </c>
    </row>
    <row r="331" spans="1:8">
      <c r="A331" s="355" t="s">
        <v>509</v>
      </c>
      <c r="B331" s="356" t="s">
        <v>510</v>
      </c>
      <c r="C331" s="354">
        <f>SUBTOTAL(9,C332:C352)</f>
        <v>106698</v>
      </c>
      <c r="D331" s="354">
        <f t="shared" ref="D331:E331" si="32">SUBTOTAL(9,D332:D352)</f>
        <v>0</v>
      </c>
      <c r="E331" s="354">
        <f t="shared" si="32"/>
        <v>106698</v>
      </c>
      <c r="F331" s="354">
        <v>144253</v>
      </c>
      <c r="G331" s="354">
        <v>0</v>
      </c>
      <c r="H331" s="354">
        <v>144253</v>
      </c>
    </row>
    <row r="332" spans="1:8">
      <c r="A332" s="361">
        <v>1</v>
      </c>
      <c r="B332" s="358" t="s">
        <v>511</v>
      </c>
      <c r="C332" s="358">
        <f t="shared" si="30"/>
        <v>11500</v>
      </c>
      <c r="D332" s="358">
        <v>0</v>
      </c>
      <c r="E332" s="358">
        <v>11500</v>
      </c>
      <c r="F332" s="359">
        <v>14500</v>
      </c>
      <c r="G332" s="359">
        <v>0</v>
      </c>
      <c r="H332" s="359">
        <v>14500</v>
      </c>
    </row>
    <row r="333" spans="1:8">
      <c r="A333" s="361">
        <v>2</v>
      </c>
      <c r="B333" s="358" t="s">
        <v>512</v>
      </c>
      <c r="C333" s="358">
        <f t="shared" si="30"/>
        <v>7000</v>
      </c>
      <c r="D333" s="358">
        <v>0</v>
      </c>
      <c r="E333" s="358">
        <v>7000</v>
      </c>
      <c r="F333" s="359">
        <v>7000</v>
      </c>
      <c r="G333" s="359">
        <v>0</v>
      </c>
      <c r="H333" s="359">
        <v>7000</v>
      </c>
    </row>
    <row r="334" spans="1:8">
      <c r="A334" s="361">
        <v>3</v>
      </c>
      <c r="B334" s="358" t="s">
        <v>513</v>
      </c>
      <c r="C334" s="358">
        <f t="shared" si="30"/>
        <v>9300</v>
      </c>
      <c r="D334" s="358">
        <v>0</v>
      </c>
      <c r="E334" s="358">
        <v>9300</v>
      </c>
      <c r="F334" s="359">
        <v>11700</v>
      </c>
      <c r="G334" s="359">
        <v>0</v>
      </c>
      <c r="H334" s="359">
        <v>11700</v>
      </c>
    </row>
    <row r="335" spans="1:8" ht="27.6">
      <c r="A335" s="361">
        <v>4</v>
      </c>
      <c r="B335" s="358" t="s">
        <v>514</v>
      </c>
      <c r="C335" s="358">
        <f t="shared" si="30"/>
        <v>15500</v>
      </c>
      <c r="D335" s="358">
        <v>0</v>
      </c>
      <c r="E335" s="358">
        <v>15500</v>
      </c>
      <c r="F335" s="359">
        <v>18000</v>
      </c>
      <c r="G335" s="359">
        <v>0</v>
      </c>
      <c r="H335" s="359">
        <v>18000</v>
      </c>
    </row>
    <row r="336" spans="1:8">
      <c r="A336" s="361">
        <v>5</v>
      </c>
      <c r="B336" s="358" t="s">
        <v>515</v>
      </c>
      <c r="C336" s="358">
        <f t="shared" si="30"/>
        <v>4000</v>
      </c>
      <c r="D336" s="358">
        <v>0</v>
      </c>
      <c r="E336" s="358">
        <v>4000</v>
      </c>
      <c r="F336" s="359">
        <v>4000</v>
      </c>
      <c r="G336" s="359">
        <v>0</v>
      </c>
      <c r="H336" s="359">
        <v>4000</v>
      </c>
    </row>
    <row r="337" spans="1:8">
      <c r="A337" s="361">
        <v>6</v>
      </c>
      <c r="B337" s="358" t="s">
        <v>516</v>
      </c>
      <c r="C337" s="358">
        <f t="shared" si="30"/>
        <v>2500</v>
      </c>
      <c r="D337" s="358">
        <v>0</v>
      </c>
      <c r="E337" s="358">
        <v>2500</v>
      </c>
      <c r="F337" s="359">
        <v>3000</v>
      </c>
      <c r="G337" s="359">
        <v>0</v>
      </c>
      <c r="H337" s="359">
        <v>3000</v>
      </c>
    </row>
    <row r="338" spans="1:8">
      <c r="A338" s="361">
        <v>7</v>
      </c>
      <c r="B338" s="358" t="s">
        <v>517</v>
      </c>
      <c r="C338" s="358">
        <f t="shared" si="30"/>
        <v>3000</v>
      </c>
      <c r="D338" s="358">
        <v>0</v>
      </c>
      <c r="E338" s="358">
        <v>3000</v>
      </c>
      <c r="F338" s="359">
        <v>5000</v>
      </c>
      <c r="G338" s="359">
        <v>0</v>
      </c>
      <c r="H338" s="359">
        <v>5000</v>
      </c>
    </row>
    <row r="339" spans="1:8">
      <c r="A339" s="361">
        <v>8</v>
      </c>
      <c r="B339" s="383" t="s">
        <v>518</v>
      </c>
      <c r="C339" s="358">
        <f t="shared" si="30"/>
        <v>0</v>
      </c>
      <c r="D339" s="358">
        <v>0</v>
      </c>
      <c r="E339" s="358">
        <v>0</v>
      </c>
      <c r="F339" s="359">
        <v>30000</v>
      </c>
      <c r="G339" s="359">
        <v>0</v>
      </c>
      <c r="H339" s="359">
        <v>30000</v>
      </c>
    </row>
    <row r="340" spans="1:8">
      <c r="A340" s="361">
        <v>9</v>
      </c>
      <c r="B340" s="358" t="s">
        <v>519</v>
      </c>
      <c r="C340" s="358">
        <f t="shared" si="30"/>
        <v>9290</v>
      </c>
      <c r="D340" s="358">
        <v>0</v>
      </c>
      <c r="E340" s="358">
        <v>9290</v>
      </c>
      <c r="F340" s="359">
        <v>10808</v>
      </c>
      <c r="G340" s="359">
        <v>0</v>
      </c>
      <c r="H340" s="359">
        <v>10808</v>
      </c>
    </row>
    <row r="341" spans="1:8" ht="27.6">
      <c r="A341" s="361">
        <v>10</v>
      </c>
      <c r="B341" s="358" t="s">
        <v>520</v>
      </c>
      <c r="C341" s="358">
        <f t="shared" si="30"/>
        <v>1500</v>
      </c>
      <c r="D341" s="358">
        <v>0</v>
      </c>
      <c r="E341" s="358">
        <v>1500</v>
      </c>
      <c r="F341" s="359">
        <v>1500</v>
      </c>
      <c r="G341" s="359">
        <v>0</v>
      </c>
      <c r="H341" s="359">
        <v>1500</v>
      </c>
    </row>
    <row r="342" spans="1:8">
      <c r="A342" s="361">
        <v>11</v>
      </c>
      <c r="B342" s="358" t="s">
        <v>521</v>
      </c>
      <c r="C342" s="358">
        <f>SUBTOTAL(9,C343:C346)</f>
        <v>11100</v>
      </c>
      <c r="D342" s="358">
        <f t="shared" ref="D342:E342" si="33">SUBTOTAL(9,D343:D346)</f>
        <v>0</v>
      </c>
      <c r="E342" s="358">
        <f t="shared" si="33"/>
        <v>11100</v>
      </c>
      <c r="F342" s="358">
        <v>11500</v>
      </c>
      <c r="G342" s="358">
        <v>0</v>
      </c>
      <c r="H342" s="358">
        <v>11500</v>
      </c>
    </row>
    <row r="343" spans="1:8">
      <c r="A343" s="379"/>
      <c r="B343" s="380" t="s">
        <v>522</v>
      </c>
      <c r="C343" s="380">
        <f>D343+E343</f>
        <v>2000</v>
      </c>
      <c r="D343" s="380">
        <v>0</v>
      </c>
      <c r="E343" s="380">
        <v>2000</v>
      </c>
      <c r="F343" s="384">
        <v>2000</v>
      </c>
      <c r="G343" s="384">
        <v>0</v>
      </c>
      <c r="H343" s="384">
        <v>2000</v>
      </c>
    </row>
    <row r="344" spans="1:8">
      <c r="A344" s="379"/>
      <c r="B344" s="380" t="s">
        <v>523</v>
      </c>
      <c r="C344" s="380">
        <f>D344+E344</f>
        <v>7000</v>
      </c>
      <c r="D344" s="380">
        <v>0</v>
      </c>
      <c r="E344" s="380">
        <v>7000</v>
      </c>
      <c r="F344" s="384">
        <v>7000</v>
      </c>
      <c r="G344" s="384">
        <v>0</v>
      </c>
      <c r="H344" s="384">
        <v>7000</v>
      </c>
    </row>
    <row r="345" spans="1:8">
      <c r="A345" s="379"/>
      <c r="B345" s="380" t="s">
        <v>524</v>
      </c>
      <c r="C345" s="380">
        <f>D345+E345</f>
        <v>1500</v>
      </c>
      <c r="D345" s="380">
        <v>0</v>
      </c>
      <c r="E345" s="380">
        <v>1500</v>
      </c>
      <c r="F345" s="384">
        <v>1500</v>
      </c>
      <c r="G345" s="384">
        <v>0</v>
      </c>
      <c r="H345" s="384">
        <v>1500</v>
      </c>
    </row>
    <row r="346" spans="1:8">
      <c r="A346" s="379"/>
      <c r="B346" s="380" t="s">
        <v>525</v>
      </c>
      <c r="C346" s="380">
        <f>D346+E346</f>
        <v>600</v>
      </c>
      <c r="D346" s="380">
        <v>0</v>
      </c>
      <c r="E346" s="380">
        <v>600</v>
      </c>
      <c r="F346" s="384">
        <v>1000</v>
      </c>
      <c r="G346" s="384">
        <v>0</v>
      </c>
      <c r="H346" s="384">
        <v>1000</v>
      </c>
    </row>
    <row r="347" spans="1:8">
      <c r="A347" s="361">
        <v>12</v>
      </c>
      <c r="B347" s="363" t="s">
        <v>526</v>
      </c>
      <c r="C347" s="358">
        <f t="shared" si="30"/>
        <v>6073</v>
      </c>
      <c r="D347" s="358">
        <v>0</v>
      </c>
      <c r="E347" s="358">
        <v>6073</v>
      </c>
      <c r="F347" s="359">
        <v>10000</v>
      </c>
      <c r="G347" s="359">
        <v>0</v>
      </c>
      <c r="H347" s="359">
        <v>10000</v>
      </c>
    </row>
    <row r="348" spans="1:8">
      <c r="A348" s="361">
        <v>13</v>
      </c>
      <c r="B348" s="363" t="s">
        <v>527</v>
      </c>
      <c r="C348" s="358"/>
      <c r="D348" s="358"/>
      <c r="E348" s="358"/>
      <c r="F348" s="359">
        <v>10000</v>
      </c>
      <c r="G348" s="359">
        <v>0</v>
      </c>
      <c r="H348" s="359">
        <v>10000</v>
      </c>
    </row>
    <row r="349" spans="1:8" ht="42">
      <c r="A349" s="361">
        <v>14</v>
      </c>
      <c r="B349" s="363" t="s">
        <v>528</v>
      </c>
      <c r="C349" s="358"/>
      <c r="D349" s="358"/>
      <c r="E349" s="358"/>
      <c r="F349" s="359">
        <v>3000</v>
      </c>
      <c r="G349" s="359">
        <v>0</v>
      </c>
      <c r="H349" s="359">
        <v>3000</v>
      </c>
    </row>
    <row r="350" spans="1:8" ht="27.6">
      <c r="A350" s="361">
        <v>15</v>
      </c>
      <c r="B350" s="385" t="s">
        <v>529</v>
      </c>
      <c r="C350" s="386">
        <f t="shared" ref="C350:E350" si="34">SUBTOTAL(9,C351:C352)</f>
        <v>25935</v>
      </c>
      <c r="D350" s="386">
        <f t="shared" si="34"/>
        <v>0</v>
      </c>
      <c r="E350" s="386">
        <f t="shared" si="34"/>
        <v>25935</v>
      </c>
      <c r="F350" s="386">
        <v>4245</v>
      </c>
      <c r="G350" s="386">
        <v>0</v>
      </c>
      <c r="H350" s="386">
        <v>4245</v>
      </c>
    </row>
    <row r="351" spans="1:8">
      <c r="A351" s="387"/>
      <c r="B351" s="388" t="s">
        <v>513</v>
      </c>
      <c r="C351" s="389">
        <f t="shared" si="30"/>
        <v>19950</v>
      </c>
      <c r="D351" s="389"/>
      <c r="E351" s="389">
        <v>19950</v>
      </c>
      <c r="F351" s="389">
        <v>0</v>
      </c>
      <c r="G351" s="390">
        <v>0</v>
      </c>
      <c r="H351" s="389">
        <v>0</v>
      </c>
    </row>
    <row r="352" spans="1:8">
      <c r="A352" s="387"/>
      <c r="B352" s="388" t="s">
        <v>530</v>
      </c>
      <c r="C352" s="389">
        <f t="shared" si="30"/>
        <v>5985</v>
      </c>
      <c r="D352" s="389"/>
      <c r="E352" s="389">
        <v>5985</v>
      </c>
      <c r="F352" s="389">
        <v>4245</v>
      </c>
      <c r="G352" s="390">
        <v>0</v>
      </c>
      <c r="H352" s="389">
        <v>4245</v>
      </c>
    </row>
    <row r="353" spans="1:8">
      <c r="A353" s="355" t="s">
        <v>531</v>
      </c>
      <c r="B353" s="356" t="s">
        <v>532</v>
      </c>
      <c r="C353" s="354">
        <f>SUBTOTAL(9,C354:C360)</f>
        <v>36844</v>
      </c>
      <c r="D353" s="354">
        <f t="shared" ref="D353:E353" si="35">SUBTOTAL(9,D354:D360)</f>
        <v>0</v>
      </c>
      <c r="E353" s="354">
        <f t="shared" si="35"/>
        <v>43944</v>
      </c>
      <c r="F353" s="354">
        <v>43150</v>
      </c>
      <c r="G353" s="354">
        <v>0</v>
      </c>
      <c r="H353" s="354">
        <v>43150</v>
      </c>
    </row>
    <row r="354" spans="1:8">
      <c r="A354" s="361">
        <v>1</v>
      </c>
      <c r="B354" s="358" t="s">
        <v>533</v>
      </c>
      <c r="C354" s="358">
        <v>0</v>
      </c>
      <c r="D354" s="358">
        <v>0</v>
      </c>
      <c r="E354" s="358">
        <v>7100</v>
      </c>
      <c r="F354" s="359">
        <v>7100</v>
      </c>
      <c r="G354" s="359">
        <v>0</v>
      </c>
      <c r="H354" s="359">
        <v>7100</v>
      </c>
    </row>
    <row r="355" spans="1:8" ht="27.6">
      <c r="A355" s="391">
        <v>2</v>
      </c>
      <c r="B355" s="385" t="s">
        <v>534</v>
      </c>
      <c r="C355" s="392">
        <f t="shared" ref="C355:C362" si="36">D355+E355</f>
        <v>514</v>
      </c>
      <c r="D355" s="392">
        <v>0</v>
      </c>
      <c r="E355" s="392">
        <v>514</v>
      </c>
      <c r="F355" s="392">
        <v>0</v>
      </c>
      <c r="G355" s="392">
        <v>0</v>
      </c>
      <c r="H355" s="392">
        <v>0</v>
      </c>
    </row>
    <row r="356" spans="1:8" ht="27.6">
      <c r="A356" s="361">
        <v>3</v>
      </c>
      <c r="B356" s="385" t="s">
        <v>535</v>
      </c>
      <c r="C356" s="392">
        <f t="shared" si="36"/>
        <v>280</v>
      </c>
      <c r="D356" s="392">
        <v>0</v>
      </c>
      <c r="E356" s="392">
        <v>280</v>
      </c>
      <c r="F356" s="392">
        <v>0</v>
      </c>
      <c r="G356" s="392">
        <v>0</v>
      </c>
      <c r="H356" s="392">
        <v>0</v>
      </c>
    </row>
    <row r="357" spans="1:8">
      <c r="A357" s="391">
        <v>4</v>
      </c>
      <c r="B357" s="358" t="s">
        <v>536</v>
      </c>
      <c r="C357" s="358">
        <f t="shared" si="36"/>
        <v>50</v>
      </c>
      <c r="D357" s="358">
        <v>0</v>
      </c>
      <c r="E357" s="358">
        <v>50</v>
      </c>
      <c r="F357" s="359">
        <v>50</v>
      </c>
      <c r="G357" s="359">
        <v>0</v>
      </c>
      <c r="H357" s="359">
        <v>50</v>
      </c>
    </row>
    <row r="358" spans="1:8" ht="41.4">
      <c r="A358" s="361">
        <v>5</v>
      </c>
      <c r="B358" s="358" t="s">
        <v>537</v>
      </c>
      <c r="C358" s="358">
        <f t="shared" si="36"/>
        <v>500</v>
      </c>
      <c r="D358" s="358">
        <v>0</v>
      </c>
      <c r="E358" s="358">
        <v>500</v>
      </c>
      <c r="F358" s="359">
        <v>500</v>
      </c>
      <c r="G358" s="359">
        <v>0</v>
      </c>
      <c r="H358" s="359">
        <v>500</v>
      </c>
    </row>
    <row r="359" spans="1:8">
      <c r="A359" s="391">
        <v>6</v>
      </c>
      <c r="B359" s="358" t="s">
        <v>538</v>
      </c>
      <c r="C359" s="358">
        <f t="shared" si="36"/>
        <v>500</v>
      </c>
      <c r="D359" s="358">
        <v>0</v>
      </c>
      <c r="E359" s="358">
        <v>500</v>
      </c>
      <c r="F359" s="359">
        <v>500</v>
      </c>
      <c r="G359" s="359">
        <v>0</v>
      </c>
      <c r="H359" s="359">
        <v>500</v>
      </c>
    </row>
    <row r="360" spans="1:8">
      <c r="A360" s="361">
        <v>7</v>
      </c>
      <c r="B360" s="358" t="s">
        <v>539</v>
      </c>
      <c r="C360" s="358">
        <f t="shared" si="36"/>
        <v>35000</v>
      </c>
      <c r="D360" s="358">
        <v>0</v>
      </c>
      <c r="E360" s="358">
        <v>35000</v>
      </c>
      <c r="F360" s="359">
        <v>35000</v>
      </c>
      <c r="G360" s="359">
        <v>0</v>
      </c>
      <c r="H360" s="359">
        <v>35000</v>
      </c>
    </row>
    <row r="361" spans="1:8">
      <c r="A361" s="393" t="s">
        <v>540</v>
      </c>
      <c r="B361" s="394" t="s">
        <v>541</v>
      </c>
      <c r="C361" s="395"/>
      <c r="D361" s="395"/>
      <c r="E361" s="395"/>
      <c r="F361" s="396">
        <v>100000</v>
      </c>
      <c r="G361" s="396">
        <v>0</v>
      </c>
      <c r="H361" s="396">
        <v>100000</v>
      </c>
    </row>
    <row r="362" spans="1:8" ht="27.6">
      <c r="A362" s="397" t="s">
        <v>542</v>
      </c>
      <c r="B362" s="398" t="s">
        <v>543</v>
      </c>
      <c r="C362" s="399">
        <f t="shared" si="36"/>
        <v>24850</v>
      </c>
      <c r="D362" s="399">
        <v>0</v>
      </c>
      <c r="E362" s="399">
        <v>24850</v>
      </c>
      <c r="F362" s="400">
        <v>79590</v>
      </c>
      <c r="G362" s="400">
        <v>0</v>
      </c>
      <c r="H362" s="400">
        <v>79590</v>
      </c>
    </row>
    <row r="363" spans="1:8" ht="27.6">
      <c r="A363" s="84" t="s">
        <v>542</v>
      </c>
      <c r="B363" s="85" t="s">
        <v>543</v>
      </c>
      <c r="C363" s="86">
        <v>24850</v>
      </c>
      <c r="D363" s="86">
        <v>0</v>
      </c>
      <c r="E363" s="86">
        <v>24850</v>
      </c>
      <c r="F363" s="87">
        <v>79590</v>
      </c>
      <c r="G363" s="87">
        <v>0</v>
      </c>
      <c r="H363" s="87">
        <v>79590</v>
      </c>
    </row>
  </sheetData>
  <mergeCells count="12">
    <mergeCell ref="C4:E4"/>
    <mergeCell ref="F4:H4"/>
    <mergeCell ref="A2:H2"/>
    <mergeCell ref="A1:H1"/>
    <mergeCell ref="C3:E3"/>
    <mergeCell ref="F3:H3"/>
    <mergeCell ref="A4:A6"/>
    <mergeCell ref="B4:B6"/>
    <mergeCell ref="C5:C6"/>
    <mergeCell ref="D5:E5"/>
    <mergeCell ref="F5:F6"/>
    <mergeCell ref="G5: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4"/>
  <sheetViews>
    <sheetView topLeftCell="A11" workbookViewId="0">
      <selection activeCell="F41" sqref="F41"/>
    </sheetView>
  </sheetViews>
  <sheetFormatPr defaultColWidth="9.109375" defaultRowHeight="13.2"/>
  <cols>
    <col min="1" max="1" width="4.6640625" style="132" customWidth="1"/>
    <col min="2" max="2" width="21.44140625" style="95" customWidth="1"/>
    <col min="3" max="4" width="9.109375" style="133"/>
    <col min="5" max="16384" width="9.109375" style="95"/>
  </cols>
  <sheetData>
    <row r="1" spans="1:21" s="93" customFormat="1" ht="17.399999999999999">
      <c r="A1" s="89"/>
      <c r="B1" s="90"/>
      <c r="C1" s="91"/>
      <c r="D1" s="91"/>
      <c r="E1" s="92"/>
      <c r="F1" s="92"/>
      <c r="G1" s="92"/>
      <c r="H1" s="92"/>
      <c r="M1" s="92"/>
      <c r="N1" s="92"/>
      <c r="O1" s="92"/>
      <c r="P1" s="92"/>
      <c r="Q1" s="474" t="s">
        <v>544</v>
      </c>
      <c r="R1" s="474"/>
      <c r="S1" s="474"/>
      <c r="T1" s="331"/>
    </row>
    <row r="2" spans="1:21" s="93" customFormat="1" ht="17.399999999999999">
      <c r="A2" s="475" t="s">
        <v>545</v>
      </c>
      <c r="B2" s="475"/>
      <c r="C2" s="475"/>
      <c r="D2" s="475"/>
      <c r="E2" s="475"/>
      <c r="F2" s="475"/>
      <c r="G2" s="475"/>
      <c r="H2" s="475"/>
      <c r="I2" s="475"/>
      <c r="J2" s="475"/>
      <c r="K2" s="475"/>
      <c r="L2" s="475"/>
      <c r="M2" s="475"/>
      <c r="N2" s="475"/>
      <c r="O2" s="475"/>
      <c r="P2" s="475"/>
      <c r="Q2" s="475"/>
      <c r="R2" s="475"/>
      <c r="S2" s="475"/>
    </row>
    <row r="3" spans="1:21" s="93" customFormat="1" ht="15.6">
      <c r="A3" s="476" t="s">
        <v>744</v>
      </c>
      <c r="B3" s="476"/>
      <c r="C3" s="476"/>
      <c r="D3" s="476"/>
      <c r="E3" s="476"/>
      <c r="F3" s="476"/>
      <c r="G3" s="476"/>
      <c r="H3" s="476"/>
      <c r="I3" s="476"/>
      <c r="J3" s="476"/>
      <c r="K3" s="476"/>
      <c r="L3" s="476"/>
      <c r="M3" s="476"/>
      <c r="N3" s="476"/>
      <c r="O3" s="476"/>
      <c r="P3" s="476"/>
      <c r="Q3" s="476"/>
      <c r="R3" s="476"/>
      <c r="S3" s="476"/>
      <c r="T3" s="332"/>
    </row>
    <row r="4" spans="1:21" s="93" customFormat="1" ht="15.75" hidden="1" customHeight="1">
      <c r="A4" s="476" t="s">
        <v>546</v>
      </c>
      <c r="B4" s="476"/>
      <c r="C4" s="476"/>
      <c r="D4" s="476"/>
      <c r="E4" s="476"/>
      <c r="F4" s="476"/>
      <c r="G4" s="476"/>
      <c r="H4" s="476"/>
      <c r="I4" s="476"/>
      <c r="J4" s="476"/>
      <c r="K4" s="476"/>
      <c r="L4" s="476"/>
      <c r="M4" s="476"/>
      <c r="N4" s="476"/>
      <c r="O4" s="476"/>
      <c r="P4" s="476"/>
      <c r="Q4" s="476"/>
      <c r="R4" s="476"/>
      <c r="S4" s="476"/>
      <c r="T4" s="476"/>
    </row>
    <row r="5" spans="1:21" ht="15.6">
      <c r="A5" s="477"/>
      <c r="B5" s="477"/>
      <c r="C5" s="477"/>
      <c r="D5" s="477"/>
      <c r="E5" s="477"/>
      <c r="F5" s="477"/>
      <c r="G5" s="477"/>
      <c r="H5" s="477"/>
      <c r="I5" s="477"/>
      <c r="J5" s="333"/>
      <c r="K5" s="94"/>
      <c r="L5" s="94"/>
      <c r="M5" s="333"/>
      <c r="N5" s="333"/>
      <c r="O5" s="478" t="s">
        <v>102</v>
      </c>
      <c r="P5" s="478"/>
      <c r="Q5" s="478"/>
      <c r="R5" s="478"/>
      <c r="S5" s="479"/>
      <c r="T5" s="334"/>
    </row>
    <row r="6" spans="1:21" s="96" customFormat="1" ht="12" customHeight="1">
      <c r="A6" s="480" t="s">
        <v>547</v>
      </c>
      <c r="B6" s="481" t="s">
        <v>5</v>
      </c>
      <c r="C6" s="481" t="s">
        <v>104</v>
      </c>
      <c r="D6" s="481"/>
      <c r="E6" s="472" t="s">
        <v>548</v>
      </c>
      <c r="F6" s="472"/>
      <c r="G6" s="472" t="s">
        <v>549</v>
      </c>
      <c r="H6" s="472"/>
      <c r="I6" s="472" t="s">
        <v>550</v>
      </c>
      <c r="J6" s="472"/>
      <c r="K6" s="472" t="s">
        <v>551</v>
      </c>
      <c r="L6" s="472"/>
      <c r="M6" s="472" t="s">
        <v>552</v>
      </c>
      <c r="N6" s="472"/>
      <c r="O6" s="473" t="s">
        <v>553</v>
      </c>
      <c r="P6" s="473"/>
      <c r="Q6" s="472" t="s">
        <v>554</v>
      </c>
      <c r="R6" s="472"/>
      <c r="S6" s="472" t="s">
        <v>555</v>
      </c>
      <c r="T6" s="472"/>
      <c r="U6" s="96" t="s">
        <v>556</v>
      </c>
    </row>
    <row r="7" spans="1:21" s="96" customFormat="1" ht="12">
      <c r="A7" s="480"/>
      <c r="B7" s="481"/>
      <c r="C7" s="335" t="s">
        <v>557</v>
      </c>
      <c r="D7" s="335" t="s">
        <v>558</v>
      </c>
      <c r="E7" s="335" t="s">
        <v>557</v>
      </c>
      <c r="F7" s="335" t="s">
        <v>558</v>
      </c>
      <c r="G7" s="335" t="s">
        <v>557</v>
      </c>
      <c r="H7" s="335" t="s">
        <v>558</v>
      </c>
      <c r="I7" s="335" t="s">
        <v>557</v>
      </c>
      <c r="J7" s="335" t="s">
        <v>558</v>
      </c>
      <c r="K7" s="335" t="s">
        <v>557</v>
      </c>
      <c r="L7" s="335" t="s">
        <v>558</v>
      </c>
      <c r="M7" s="335" t="s">
        <v>557</v>
      </c>
      <c r="N7" s="335" t="s">
        <v>558</v>
      </c>
      <c r="O7" s="335" t="s">
        <v>557</v>
      </c>
      <c r="P7" s="335" t="s">
        <v>558</v>
      </c>
      <c r="Q7" s="335" t="s">
        <v>557</v>
      </c>
      <c r="R7" s="335" t="s">
        <v>558</v>
      </c>
      <c r="S7" s="335" t="s">
        <v>557</v>
      </c>
      <c r="T7" s="335" t="s">
        <v>558</v>
      </c>
    </row>
    <row r="8" spans="1:21" s="100" customFormat="1" ht="22.8">
      <c r="A8" s="97" t="s">
        <v>19</v>
      </c>
      <c r="B8" s="98" t="s">
        <v>559</v>
      </c>
      <c r="C8" s="99">
        <v>3786280</v>
      </c>
      <c r="D8" s="99">
        <v>4057230.3728761002</v>
      </c>
      <c r="E8" s="99">
        <v>27750</v>
      </c>
      <c r="F8" s="99">
        <v>28150</v>
      </c>
      <c r="G8" s="99">
        <v>81650</v>
      </c>
      <c r="H8" s="99">
        <v>102500</v>
      </c>
      <c r="I8" s="99">
        <v>282500</v>
      </c>
      <c r="J8" s="99">
        <v>350750</v>
      </c>
      <c r="K8" s="99">
        <v>360650</v>
      </c>
      <c r="L8" s="99">
        <v>387250</v>
      </c>
      <c r="M8" s="99">
        <v>488850</v>
      </c>
      <c r="N8" s="99">
        <v>533100</v>
      </c>
      <c r="O8" s="99">
        <v>1818800</v>
      </c>
      <c r="P8" s="99">
        <v>1688560.3728761</v>
      </c>
      <c r="Q8" s="99">
        <v>449130</v>
      </c>
      <c r="R8" s="99">
        <v>561180</v>
      </c>
      <c r="S8" s="99">
        <v>276950</v>
      </c>
      <c r="T8" s="99">
        <v>405740</v>
      </c>
      <c r="U8" s="99">
        <f>SUM(U10:U28)-U18-U19-U24-U20-U25</f>
        <v>1816000</v>
      </c>
    </row>
    <row r="9" spans="1:21" s="105" customFormat="1" ht="24">
      <c r="A9" s="101"/>
      <c r="B9" s="102" t="s">
        <v>113</v>
      </c>
      <c r="C9" s="103">
        <v>2368800</v>
      </c>
      <c r="D9" s="103">
        <v>2795369.5491504399</v>
      </c>
      <c r="E9" s="103">
        <v>26275</v>
      </c>
      <c r="F9" s="103">
        <v>26555</v>
      </c>
      <c r="G9" s="103">
        <v>74825</v>
      </c>
      <c r="H9" s="103">
        <v>93400</v>
      </c>
      <c r="I9" s="103">
        <v>228565</v>
      </c>
      <c r="J9" s="103">
        <v>284225</v>
      </c>
      <c r="K9" s="103">
        <v>313765</v>
      </c>
      <c r="L9" s="103">
        <v>308675</v>
      </c>
      <c r="M9" s="103">
        <v>407125</v>
      </c>
      <c r="N9" s="103">
        <v>441120</v>
      </c>
      <c r="O9" s="103">
        <v>719850</v>
      </c>
      <c r="P9" s="103">
        <v>841964.54915044003</v>
      </c>
      <c r="Q9" s="103">
        <v>359155</v>
      </c>
      <c r="R9" s="103">
        <v>458505</v>
      </c>
      <c r="S9" s="103">
        <v>239240</v>
      </c>
      <c r="T9" s="103">
        <v>340925</v>
      </c>
      <c r="U9" s="104">
        <f>U8-U15*0.5-U24-U18*0.5</f>
        <v>1673750</v>
      </c>
    </row>
    <row r="10" spans="1:21" s="100" customFormat="1" ht="12">
      <c r="A10" s="106">
        <v>1</v>
      </c>
      <c r="B10" s="107" t="s">
        <v>560</v>
      </c>
      <c r="C10" s="108">
        <v>5500</v>
      </c>
      <c r="D10" s="108">
        <v>6000</v>
      </c>
      <c r="E10" s="109"/>
      <c r="F10" s="109"/>
      <c r="G10" s="110"/>
      <c r="H10" s="110"/>
      <c r="I10" s="110"/>
      <c r="J10" s="110"/>
      <c r="K10" s="110"/>
      <c r="L10" s="110"/>
      <c r="M10" s="110"/>
      <c r="N10" s="110"/>
      <c r="O10" s="111">
        <v>5500</v>
      </c>
      <c r="P10" s="111">
        <v>6000</v>
      </c>
      <c r="Q10" s="110"/>
      <c r="R10" s="110"/>
      <c r="S10" s="112"/>
      <c r="T10" s="113"/>
      <c r="U10" s="114">
        <f>[2]thuế!V19+[2]thuế!V20</f>
        <v>263000</v>
      </c>
    </row>
    <row r="11" spans="1:21" s="100" customFormat="1" ht="12">
      <c r="A11" s="106">
        <v>2</v>
      </c>
      <c r="B11" s="107" t="s">
        <v>561</v>
      </c>
      <c r="C11" s="108">
        <v>0</v>
      </c>
      <c r="D11" s="108">
        <v>0</v>
      </c>
      <c r="E11" s="109"/>
      <c r="F11" s="109"/>
      <c r="G11" s="110"/>
      <c r="H11" s="110"/>
      <c r="I11" s="110"/>
      <c r="J11" s="110"/>
      <c r="K11" s="110"/>
      <c r="L11" s="110"/>
      <c r="M11" s="110"/>
      <c r="N11" s="110"/>
      <c r="O11" s="111"/>
      <c r="P11" s="111"/>
      <c r="Q11" s="110"/>
      <c r="R11" s="110"/>
      <c r="S11" s="112"/>
      <c r="T11" s="112"/>
      <c r="U11" s="114">
        <f>[2]thuế!V21</f>
        <v>370000</v>
      </c>
    </row>
    <row r="12" spans="1:21" s="100" customFormat="1" ht="12">
      <c r="A12" s="106">
        <v>3</v>
      </c>
      <c r="B12" s="107" t="s">
        <v>562</v>
      </c>
      <c r="C12" s="108">
        <v>246500</v>
      </c>
      <c r="D12" s="108">
        <v>280000</v>
      </c>
      <c r="E12" s="111">
        <v>7500</v>
      </c>
      <c r="F12" s="111">
        <v>7000</v>
      </c>
      <c r="G12" s="111">
        <v>22500</v>
      </c>
      <c r="H12" s="111">
        <v>26000</v>
      </c>
      <c r="I12" s="111">
        <v>19000</v>
      </c>
      <c r="J12" s="111">
        <v>20500</v>
      </c>
      <c r="K12" s="111">
        <v>28000</v>
      </c>
      <c r="L12" s="111">
        <v>30000</v>
      </c>
      <c r="M12" s="111">
        <v>41500</v>
      </c>
      <c r="N12" s="111">
        <v>48000</v>
      </c>
      <c r="O12" s="111">
        <v>73000</v>
      </c>
      <c r="P12" s="111">
        <v>85000</v>
      </c>
      <c r="Q12" s="111">
        <v>18000</v>
      </c>
      <c r="R12" s="111">
        <v>16500</v>
      </c>
      <c r="S12" s="112">
        <v>37000</v>
      </c>
      <c r="T12" s="112">
        <v>47000</v>
      </c>
      <c r="U12" s="114">
        <f>[2]thuế!V22</f>
        <v>498000</v>
      </c>
    </row>
    <row r="13" spans="1:21" s="100" customFormat="1" ht="12">
      <c r="A13" s="106">
        <v>4</v>
      </c>
      <c r="B13" s="107" t="s">
        <v>563</v>
      </c>
      <c r="C13" s="108">
        <v>360000</v>
      </c>
      <c r="D13" s="108">
        <v>390000</v>
      </c>
      <c r="E13" s="111">
        <v>9900</v>
      </c>
      <c r="F13" s="111">
        <v>9500</v>
      </c>
      <c r="G13" s="110">
        <v>13000</v>
      </c>
      <c r="H13" s="110">
        <v>16000</v>
      </c>
      <c r="I13" s="111">
        <v>21000</v>
      </c>
      <c r="J13" s="111">
        <v>29500</v>
      </c>
      <c r="K13" s="111">
        <v>35000</v>
      </c>
      <c r="L13" s="111">
        <v>40500</v>
      </c>
      <c r="M13" s="111">
        <v>61600</v>
      </c>
      <c r="N13" s="111">
        <v>69000</v>
      </c>
      <c r="O13" s="111">
        <v>157000</v>
      </c>
      <c r="P13" s="111">
        <v>155000</v>
      </c>
      <c r="Q13" s="111">
        <v>31000</v>
      </c>
      <c r="R13" s="111">
        <v>33000</v>
      </c>
      <c r="S13" s="112">
        <v>31500</v>
      </c>
      <c r="T13" s="112">
        <v>37500</v>
      </c>
      <c r="U13" s="114">
        <f>[2]thuế!V27</f>
        <v>0</v>
      </c>
    </row>
    <row r="14" spans="1:21" s="100" customFormat="1" ht="12">
      <c r="A14" s="106">
        <v>5</v>
      </c>
      <c r="B14" s="115" t="s">
        <v>564</v>
      </c>
      <c r="C14" s="108">
        <v>5130</v>
      </c>
      <c r="D14" s="108">
        <v>8000</v>
      </c>
      <c r="E14" s="111"/>
      <c r="F14" s="111">
        <v>0</v>
      </c>
      <c r="G14" s="111"/>
      <c r="H14" s="111">
        <v>0</v>
      </c>
      <c r="I14" s="111"/>
      <c r="J14" s="111">
        <v>0</v>
      </c>
      <c r="K14" s="111">
        <v>100</v>
      </c>
      <c r="L14" s="111">
        <v>100</v>
      </c>
      <c r="M14" s="111">
        <v>100</v>
      </c>
      <c r="N14" s="111">
        <v>100</v>
      </c>
      <c r="O14" s="111">
        <v>4800</v>
      </c>
      <c r="P14" s="111">
        <v>7610</v>
      </c>
      <c r="Q14" s="111">
        <v>80</v>
      </c>
      <c r="R14" s="111">
        <v>100</v>
      </c>
      <c r="S14" s="112">
        <v>50</v>
      </c>
      <c r="T14" s="112">
        <v>90</v>
      </c>
      <c r="U14" s="114">
        <f>[2]thuế!V28</f>
        <v>3000</v>
      </c>
    </row>
    <row r="15" spans="1:21" s="100" customFormat="1" ht="12">
      <c r="A15" s="106">
        <v>6</v>
      </c>
      <c r="B15" s="107" t="s">
        <v>35</v>
      </c>
      <c r="C15" s="108">
        <v>14600</v>
      </c>
      <c r="D15" s="108">
        <v>13000</v>
      </c>
      <c r="E15" s="111">
        <v>50</v>
      </c>
      <c r="F15" s="111">
        <v>100</v>
      </c>
      <c r="G15" s="111">
        <v>150</v>
      </c>
      <c r="H15" s="111">
        <v>300</v>
      </c>
      <c r="I15" s="111">
        <v>250</v>
      </c>
      <c r="J15" s="111">
        <v>250</v>
      </c>
      <c r="K15" s="111">
        <v>450</v>
      </c>
      <c r="L15" s="111">
        <v>350</v>
      </c>
      <c r="M15" s="111">
        <v>450</v>
      </c>
      <c r="N15" s="111">
        <v>500</v>
      </c>
      <c r="O15" s="111">
        <v>12500</v>
      </c>
      <c r="P15" s="111">
        <v>10800</v>
      </c>
      <c r="Q15" s="111">
        <v>350</v>
      </c>
      <c r="R15" s="111">
        <v>350</v>
      </c>
      <c r="S15" s="112">
        <v>400</v>
      </c>
      <c r="T15" s="112">
        <v>350</v>
      </c>
      <c r="U15" s="114">
        <f>[2]thuế!V29</f>
        <v>211000</v>
      </c>
    </row>
    <row r="16" spans="1:21" s="100" customFormat="1" ht="12">
      <c r="A16" s="106">
        <v>7</v>
      </c>
      <c r="B16" s="107" t="s">
        <v>565</v>
      </c>
      <c r="C16" s="108">
        <v>104650</v>
      </c>
      <c r="D16" s="108">
        <v>242500</v>
      </c>
      <c r="E16" s="111">
        <v>1150</v>
      </c>
      <c r="F16" s="111">
        <v>1800</v>
      </c>
      <c r="G16" s="111">
        <v>1800</v>
      </c>
      <c r="H16" s="111">
        <v>4700</v>
      </c>
      <c r="I16" s="111">
        <v>5500</v>
      </c>
      <c r="J16" s="111">
        <v>23000</v>
      </c>
      <c r="K16" s="111">
        <v>7500</v>
      </c>
      <c r="L16" s="111">
        <v>25500</v>
      </c>
      <c r="M16" s="111">
        <v>16000</v>
      </c>
      <c r="N16" s="111">
        <v>47000</v>
      </c>
      <c r="O16" s="111">
        <v>61000</v>
      </c>
      <c r="P16" s="111">
        <v>95000</v>
      </c>
      <c r="Q16" s="111">
        <v>6500</v>
      </c>
      <c r="R16" s="111">
        <v>21500</v>
      </c>
      <c r="S16" s="112">
        <v>5200</v>
      </c>
      <c r="T16" s="112">
        <v>24000</v>
      </c>
      <c r="U16" s="114">
        <f>[2]thuế!V25</f>
        <v>138000</v>
      </c>
    </row>
    <row r="17" spans="1:21" s="100" customFormat="1" ht="12">
      <c r="A17" s="106">
        <v>8</v>
      </c>
      <c r="B17" s="107" t="s">
        <v>566</v>
      </c>
      <c r="C17" s="108">
        <v>32700</v>
      </c>
      <c r="D17" s="108">
        <v>38600</v>
      </c>
      <c r="E17" s="111">
        <v>1500</v>
      </c>
      <c r="F17" s="111">
        <v>1800</v>
      </c>
      <c r="G17" s="111">
        <v>5500</v>
      </c>
      <c r="H17" s="111">
        <v>6300</v>
      </c>
      <c r="I17" s="111">
        <v>2600</v>
      </c>
      <c r="J17" s="111">
        <v>3000</v>
      </c>
      <c r="K17" s="111">
        <v>3000</v>
      </c>
      <c r="L17" s="111">
        <v>3200</v>
      </c>
      <c r="M17" s="111">
        <v>4800</v>
      </c>
      <c r="N17" s="111">
        <v>6500</v>
      </c>
      <c r="O17" s="111">
        <v>8200</v>
      </c>
      <c r="P17" s="111">
        <v>9400</v>
      </c>
      <c r="Q17" s="111">
        <v>3100</v>
      </c>
      <c r="R17" s="111">
        <v>3500</v>
      </c>
      <c r="S17" s="112">
        <v>4000</v>
      </c>
      <c r="T17" s="112">
        <v>4900</v>
      </c>
      <c r="U17" s="114">
        <f>[2]thuế!V35</f>
        <v>191000</v>
      </c>
    </row>
    <row r="18" spans="1:21" s="105" customFormat="1" ht="24">
      <c r="A18" s="101"/>
      <c r="B18" s="116" t="s">
        <v>567</v>
      </c>
      <c r="C18" s="103">
        <v>10000</v>
      </c>
      <c r="D18" s="103">
        <v>11400</v>
      </c>
      <c r="E18" s="117">
        <v>200</v>
      </c>
      <c r="F18" s="117">
        <v>200</v>
      </c>
      <c r="G18" s="117">
        <v>3400</v>
      </c>
      <c r="H18" s="117">
        <v>4000</v>
      </c>
      <c r="I18" s="117">
        <v>700</v>
      </c>
      <c r="J18" s="117">
        <v>800</v>
      </c>
      <c r="K18" s="117">
        <v>200</v>
      </c>
      <c r="L18" s="117">
        <v>300</v>
      </c>
      <c r="M18" s="117">
        <v>1400</v>
      </c>
      <c r="N18" s="117">
        <v>1500</v>
      </c>
      <c r="O18" s="117">
        <v>1500</v>
      </c>
      <c r="P18" s="117">
        <v>1700</v>
      </c>
      <c r="Q18" s="117">
        <v>1600</v>
      </c>
      <c r="R18" s="117">
        <v>1400</v>
      </c>
      <c r="S18" s="117">
        <v>1000</v>
      </c>
      <c r="T18" s="117">
        <v>1500</v>
      </c>
      <c r="U18" s="104">
        <f>[2]thuế!V36</f>
        <v>37500</v>
      </c>
    </row>
    <row r="19" spans="1:21" s="105" customFormat="1" ht="12">
      <c r="A19" s="101"/>
      <c r="B19" s="116" t="s">
        <v>568</v>
      </c>
      <c r="C19" s="103"/>
      <c r="D19" s="103"/>
      <c r="E19" s="117">
        <v>600</v>
      </c>
      <c r="F19" s="117">
        <v>600</v>
      </c>
      <c r="G19" s="117"/>
      <c r="H19" s="117"/>
      <c r="I19" s="117"/>
      <c r="J19" s="117"/>
      <c r="K19" s="117"/>
      <c r="L19" s="117"/>
      <c r="M19" s="117"/>
      <c r="N19" s="117"/>
      <c r="O19" s="117"/>
      <c r="P19" s="117"/>
      <c r="Q19" s="117"/>
      <c r="R19" s="117"/>
      <c r="S19" s="117"/>
      <c r="T19" s="117"/>
    </row>
    <row r="20" spans="1:21" s="100" customFormat="1" ht="12">
      <c r="A20" s="106">
        <v>9</v>
      </c>
      <c r="B20" s="107" t="s">
        <v>44</v>
      </c>
      <c r="C20" s="108">
        <v>2944000</v>
      </c>
      <c r="D20" s="108">
        <v>3000000.3728761002</v>
      </c>
      <c r="E20" s="111">
        <v>5000</v>
      </c>
      <c r="F20" s="111">
        <v>5000</v>
      </c>
      <c r="G20" s="111">
        <v>30000</v>
      </c>
      <c r="H20" s="111">
        <v>40000</v>
      </c>
      <c r="I20" s="111">
        <v>230000</v>
      </c>
      <c r="J20" s="111">
        <v>270000</v>
      </c>
      <c r="K20" s="111">
        <v>280000</v>
      </c>
      <c r="L20" s="111">
        <v>280000</v>
      </c>
      <c r="M20" s="111">
        <v>350000</v>
      </c>
      <c r="N20" s="111">
        <v>347000</v>
      </c>
      <c r="O20" s="111">
        <v>1479000</v>
      </c>
      <c r="P20" s="111">
        <v>1300000.3728761</v>
      </c>
      <c r="Q20" s="111">
        <v>380000</v>
      </c>
      <c r="R20" s="111">
        <v>476000</v>
      </c>
      <c r="S20" s="111">
        <v>190000</v>
      </c>
      <c r="T20" s="111">
        <v>282000</v>
      </c>
      <c r="U20" s="114">
        <f>[2]thuế!V33</f>
        <v>0</v>
      </c>
    </row>
    <row r="21" spans="1:21" s="105" customFormat="1" ht="24">
      <c r="A21" s="101"/>
      <c r="B21" s="118" t="s">
        <v>569</v>
      </c>
      <c r="C21" s="103">
        <v>2370000</v>
      </c>
      <c r="D21" s="103">
        <v>3000000.3728761002</v>
      </c>
      <c r="E21" s="117">
        <v>5000</v>
      </c>
      <c r="F21" s="117">
        <v>5000</v>
      </c>
      <c r="G21" s="117">
        <v>25000</v>
      </c>
      <c r="H21" s="117">
        <v>40000</v>
      </c>
      <c r="I21" s="117">
        <v>200000</v>
      </c>
      <c r="J21" s="117">
        <v>270000</v>
      </c>
      <c r="K21" s="117">
        <v>230000</v>
      </c>
      <c r="L21" s="117">
        <v>280000</v>
      </c>
      <c r="M21" s="117">
        <v>300000</v>
      </c>
      <c r="N21" s="117">
        <v>347000</v>
      </c>
      <c r="O21" s="117">
        <v>1150000</v>
      </c>
      <c r="P21" s="117">
        <v>1300000.3728761</v>
      </c>
      <c r="Q21" s="117">
        <v>300000</v>
      </c>
      <c r="R21" s="117">
        <v>476000</v>
      </c>
      <c r="S21" s="117">
        <v>160000</v>
      </c>
      <c r="T21" s="117">
        <v>282000</v>
      </c>
    </row>
    <row r="22" spans="1:21" s="105" customFormat="1" ht="24">
      <c r="A22" s="101"/>
      <c r="B22" s="118" t="s">
        <v>570</v>
      </c>
      <c r="C22" s="103">
        <v>574000</v>
      </c>
      <c r="D22" s="103">
        <v>0</v>
      </c>
      <c r="E22" s="117"/>
      <c r="F22" s="117"/>
      <c r="G22" s="117">
        <v>5000</v>
      </c>
      <c r="H22" s="117"/>
      <c r="I22" s="117">
        <v>30000</v>
      </c>
      <c r="J22" s="117"/>
      <c r="K22" s="117">
        <v>50000</v>
      </c>
      <c r="L22" s="117"/>
      <c r="M22" s="117">
        <v>50000</v>
      </c>
      <c r="N22" s="117"/>
      <c r="O22" s="117">
        <v>329000</v>
      </c>
      <c r="P22" s="117"/>
      <c r="Q22" s="117">
        <v>80000</v>
      </c>
      <c r="R22" s="117"/>
      <c r="S22" s="117">
        <v>30000</v>
      </c>
      <c r="T22" s="117"/>
    </row>
    <row r="23" spans="1:21" s="100" customFormat="1" ht="12">
      <c r="A23" s="106">
        <v>10</v>
      </c>
      <c r="B23" s="107" t="s">
        <v>571</v>
      </c>
      <c r="C23" s="108">
        <v>49600</v>
      </c>
      <c r="D23" s="103">
        <v>55600</v>
      </c>
      <c r="E23" s="111">
        <v>2000</v>
      </c>
      <c r="F23" s="111">
        <v>2400</v>
      </c>
      <c r="G23" s="110">
        <v>4500</v>
      </c>
      <c r="H23" s="110">
        <v>5000</v>
      </c>
      <c r="I23" s="111">
        <v>2800</v>
      </c>
      <c r="J23" s="111">
        <v>3300</v>
      </c>
      <c r="K23" s="111">
        <v>5000</v>
      </c>
      <c r="L23" s="111">
        <v>6000</v>
      </c>
      <c r="M23" s="111">
        <v>11000</v>
      </c>
      <c r="N23" s="111">
        <v>11500</v>
      </c>
      <c r="O23" s="111">
        <v>13600</v>
      </c>
      <c r="P23" s="111">
        <v>15700</v>
      </c>
      <c r="Q23" s="111">
        <v>5200</v>
      </c>
      <c r="R23" s="111">
        <v>5200</v>
      </c>
      <c r="S23" s="112">
        <v>5500</v>
      </c>
      <c r="T23" s="112">
        <v>6500</v>
      </c>
      <c r="U23" s="114">
        <f>[2]thuế!V40</f>
        <v>110000</v>
      </c>
    </row>
    <row r="24" spans="1:21" s="125" customFormat="1" ht="12">
      <c r="A24" s="119"/>
      <c r="B24" s="120" t="s">
        <v>572</v>
      </c>
      <c r="C24" s="121">
        <v>8850</v>
      </c>
      <c r="D24" s="121">
        <v>9300</v>
      </c>
      <c r="E24" s="122">
        <v>250</v>
      </c>
      <c r="F24" s="122">
        <v>300</v>
      </c>
      <c r="G24" s="123">
        <v>750</v>
      </c>
      <c r="H24" s="123">
        <v>800</v>
      </c>
      <c r="I24" s="122">
        <v>900</v>
      </c>
      <c r="J24" s="122">
        <v>1000</v>
      </c>
      <c r="K24" s="122">
        <v>1500</v>
      </c>
      <c r="L24" s="122">
        <v>2000</v>
      </c>
      <c r="M24" s="122">
        <v>1600</v>
      </c>
      <c r="N24" s="122">
        <v>1600</v>
      </c>
      <c r="O24" s="122">
        <v>1900</v>
      </c>
      <c r="P24" s="122">
        <v>2000</v>
      </c>
      <c r="Q24" s="122">
        <v>1000</v>
      </c>
      <c r="R24" s="122">
        <v>700</v>
      </c>
      <c r="S24" s="123">
        <v>950</v>
      </c>
      <c r="T24" s="123">
        <v>900</v>
      </c>
      <c r="U24" s="124">
        <f>[2]thuế!V41</f>
        <v>18000</v>
      </c>
    </row>
    <row r="25" spans="1:21" s="125" customFormat="1" ht="24">
      <c r="A25" s="119"/>
      <c r="B25" s="120" t="s">
        <v>573</v>
      </c>
      <c r="C25" s="121">
        <v>0</v>
      </c>
      <c r="D25" s="121">
        <v>4800</v>
      </c>
      <c r="E25" s="122"/>
      <c r="F25" s="122"/>
      <c r="G25" s="123"/>
      <c r="H25" s="123">
        <v>200</v>
      </c>
      <c r="I25" s="122"/>
      <c r="J25" s="122">
        <v>300</v>
      </c>
      <c r="K25" s="122"/>
      <c r="L25" s="122">
        <v>300</v>
      </c>
      <c r="M25" s="122"/>
      <c r="N25" s="122">
        <v>1000</v>
      </c>
      <c r="O25" s="122"/>
      <c r="P25" s="122">
        <v>2000</v>
      </c>
      <c r="Q25" s="122"/>
      <c r="R25" s="122">
        <v>500</v>
      </c>
      <c r="S25" s="123"/>
      <c r="T25" s="123">
        <v>500</v>
      </c>
    </row>
    <row r="26" spans="1:21" s="100" customFormat="1" ht="24">
      <c r="A26" s="106">
        <v>11</v>
      </c>
      <c r="B26" s="107" t="s">
        <v>574</v>
      </c>
      <c r="C26" s="108">
        <v>9000</v>
      </c>
      <c r="D26" s="108">
        <v>8930</v>
      </c>
      <c r="E26" s="111">
        <v>600</v>
      </c>
      <c r="F26" s="111">
        <v>500</v>
      </c>
      <c r="G26" s="110">
        <v>4000</v>
      </c>
      <c r="H26" s="110">
        <v>4000</v>
      </c>
      <c r="I26" s="111">
        <v>50</v>
      </c>
      <c r="J26" s="111">
        <v>0</v>
      </c>
      <c r="K26" s="111">
        <v>300</v>
      </c>
      <c r="L26" s="111">
        <v>300</v>
      </c>
      <c r="M26" s="111">
        <v>800</v>
      </c>
      <c r="N26" s="111">
        <v>300</v>
      </c>
      <c r="O26" s="111">
        <v>1800</v>
      </c>
      <c r="P26" s="111">
        <v>2500</v>
      </c>
      <c r="Q26" s="111">
        <v>500</v>
      </c>
      <c r="R26" s="111">
        <v>430</v>
      </c>
      <c r="S26" s="112">
        <v>950</v>
      </c>
      <c r="T26" s="112">
        <v>900</v>
      </c>
      <c r="U26" s="114">
        <f>[2]thuế!V37</f>
        <v>28000</v>
      </c>
    </row>
    <row r="27" spans="1:21" s="100" customFormat="1" ht="24">
      <c r="A27" s="106">
        <v>12</v>
      </c>
      <c r="B27" s="126" t="s">
        <v>54</v>
      </c>
      <c r="C27" s="108">
        <v>14000</v>
      </c>
      <c r="D27" s="108">
        <v>14000</v>
      </c>
      <c r="E27" s="111">
        <v>50</v>
      </c>
      <c r="F27" s="111">
        <v>50</v>
      </c>
      <c r="G27" s="111">
        <v>200</v>
      </c>
      <c r="H27" s="111">
        <v>200</v>
      </c>
      <c r="I27" s="111">
        <v>1300</v>
      </c>
      <c r="J27" s="111">
        <v>1200</v>
      </c>
      <c r="K27" s="111">
        <v>1300</v>
      </c>
      <c r="L27" s="111">
        <v>1300</v>
      </c>
      <c r="M27" s="111">
        <v>2600</v>
      </c>
      <c r="N27" s="111">
        <v>3200</v>
      </c>
      <c r="O27" s="111">
        <v>1800</v>
      </c>
      <c r="P27" s="111">
        <v>950</v>
      </c>
      <c r="Q27" s="111">
        <v>4400</v>
      </c>
      <c r="R27" s="111">
        <v>4600</v>
      </c>
      <c r="S27" s="111">
        <v>2350</v>
      </c>
      <c r="T27" s="111">
        <v>2500</v>
      </c>
      <c r="U27" s="114">
        <f>[2]thuế!V42</f>
        <v>0</v>
      </c>
    </row>
    <row r="28" spans="1:21" s="100" customFormat="1" ht="36">
      <c r="A28" s="106">
        <v>13</v>
      </c>
      <c r="B28" s="126" t="s">
        <v>575</v>
      </c>
      <c r="C28" s="108">
        <v>600</v>
      </c>
      <c r="D28" s="108">
        <v>600</v>
      </c>
      <c r="E28" s="111"/>
      <c r="F28" s="111"/>
      <c r="G28" s="111"/>
      <c r="H28" s="111"/>
      <c r="I28" s="111"/>
      <c r="J28" s="111"/>
      <c r="K28" s="111"/>
      <c r="L28" s="111"/>
      <c r="M28" s="111"/>
      <c r="N28" s="111"/>
      <c r="O28" s="111">
        <v>600</v>
      </c>
      <c r="P28" s="111">
        <v>600</v>
      </c>
      <c r="Q28" s="111"/>
      <c r="R28" s="111"/>
      <c r="S28" s="111"/>
      <c r="T28" s="111"/>
      <c r="U28" s="114">
        <f>[2]thuế!V34</f>
        <v>4000</v>
      </c>
    </row>
    <row r="29" spans="1:21" s="129" customFormat="1" ht="22.8">
      <c r="A29" s="127" t="s">
        <v>62</v>
      </c>
      <c r="B29" s="128" t="s">
        <v>576</v>
      </c>
      <c r="C29" s="108">
        <v>68170</v>
      </c>
      <c r="D29" s="108">
        <v>95140.864648003015</v>
      </c>
      <c r="E29" s="108">
        <v>45</v>
      </c>
      <c r="F29" s="108">
        <v>48.107861900000003</v>
      </c>
      <c r="G29" s="108">
        <v>7857</v>
      </c>
      <c r="H29" s="108">
        <v>5247.7162523124998</v>
      </c>
      <c r="I29" s="108">
        <v>4050</v>
      </c>
      <c r="J29" s="108">
        <v>3277.0812004564013</v>
      </c>
      <c r="K29" s="108">
        <v>550</v>
      </c>
      <c r="L29" s="108">
        <v>788.58856491460278</v>
      </c>
      <c r="M29" s="108">
        <v>4932</v>
      </c>
      <c r="N29" s="108">
        <v>7908.6997783366633</v>
      </c>
      <c r="O29" s="108">
        <v>34230</v>
      </c>
      <c r="P29" s="108">
        <v>60919.023036495986</v>
      </c>
      <c r="Q29" s="108">
        <v>13008</v>
      </c>
      <c r="R29" s="108">
        <v>13236.808023392432</v>
      </c>
      <c r="S29" s="108">
        <v>3498</v>
      </c>
      <c r="T29" s="108">
        <v>3714.8399301944296</v>
      </c>
    </row>
    <row r="30" spans="1:21" s="100" customFormat="1" ht="12">
      <c r="A30" s="106">
        <v>1</v>
      </c>
      <c r="B30" s="126" t="s">
        <v>35</v>
      </c>
      <c r="C30" s="111">
        <v>52675</v>
      </c>
      <c r="D30" s="111">
        <v>62674.898207598017</v>
      </c>
      <c r="E30" s="111">
        <v>45</v>
      </c>
      <c r="F30" s="111">
        <v>48.107861900000003</v>
      </c>
      <c r="G30" s="111">
        <v>600</v>
      </c>
      <c r="H30" s="111">
        <v>570.83866081250005</v>
      </c>
      <c r="I30" s="111">
        <v>1250</v>
      </c>
      <c r="J30" s="111">
        <v>1184.1851519806667</v>
      </c>
      <c r="K30" s="111">
        <v>550</v>
      </c>
      <c r="L30" s="111">
        <v>578.08299588749992</v>
      </c>
      <c r="M30" s="111">
        <v>1500</v>
      </c>
      <c r="N30" s="111">
        <v>2397.4742471395002</v>
      </c>
      <c r="O30" s="111">
        <v>34230</v>
      </c>
      <c r="P30" s="111">
        <v>42891.857159307976</v>
      </c>
      <c r="Q30" s="111">
        <v>12500</v>
      </c>
      <c r="R30" s="111">
        <v>12501.646249453541</v>
      </c>
      <c r="S30" s="111">
        <v>2000</v>
      </c>
      <c r="T30" s="111">
        <v>2502.7058811163329</v>
      </c>
    </row>
    <row r="31" spans="1:21" s="100" customFormat="1" ht="12">
      <c r="A31" s="106">
        <v>2</v>
      </c>
      <c r="B31" s="126" t="s">
        <v>577</v>
      </c>
      <c r="C31" s="111">
        <v>3000</v>
      </c>
      <c r="D31" s="111">
        <v>5100</v>
      </c>
      <c r="E31" s="111"/>
      <c r="F31" s="111"/>
      <c r="G31" s="111"/>
      <c r="H31" s="111"/>
      <c r="I31" s="111"/>
      <c r="J31" s="111"/>
      <c r="K31" s="111"/>
      <c r="L31" s="111"/>
      <c r="M31" s="111">
        <v>3000</v>
      </c>
      <c r="N31" s="111">
        <v>5100</v>
      </c>
      <c r="O31" s="111"/>
      <c r="P31" s="111"/>
      <c r="Q31" s="111"/>
      <c r="R31" s="111"/>
      <c r="S31" s="111"/>
      <c r="T31" s="111"/>
    </row>
    <row r="32" spans="1:21" s="100" customFormat="1" ht="24">
      <c r="A32" s="106">
        <v>3</v>
      </c>
      <c r="B32" s="130" t="s">
        <v>578</v>
      </c>
      <c r="C32" s="111"/>
      <c r="D32" s="111">
        <v>18000</v>
      </c>
      <c r="E32" s="131"/>
      <c r="F32" s="131"/>
      <c r="G32" s="131"/>
      <c r="H32" s="131"/>
      <c r="I32" s="131"/>
      <c r="J32" s="131"/>
      <c r="K32" s="131"/>
      <c r="L32" s="131"/>
      <c r="M32" s="131"/>
      <c r="N32" s="131"/>
      <c r="O32" s="131"/>
      <c r="P32" s="131">
        <v>18000</v>
      </c>
      <c r="Q32" s="131"/>
      <c r="R32" s="131"/>
      <c r="S32" s="131"/>
      <c r="T32" s="131"/>
    </row>
    <row r="33" spans="1:20" s="404" customFormat="1" ht="24">
      <c r="A33" s="401">
        <v>4</v>
      </c>
      <c r="B33" s="402" t="s">
        <v>574</v>
      </c>
      <c r="C33" s="403">
        <v>12495</v>
      </c>
      <c r="D33" s="403">
        <v>9365.966440405</v>
      </c>
      <c r="E33" s="403"/>
      <c r="F33" s="403"/>
      <c r="G33" s="403">
        <v>7257</v>
      </c>
      <c r="H33" s="403">
        <v>4676.8775914999997</v>
      </c>
      <c r="I33" s="403">
        <v>2800</v>
      </c>
      <c r="J33" s="403">
        <v>2092.8960484757349</v>
      </c>
      <c r="K33" s="403"/>
      <c r="L33" s="403">
        <v>210.50556902710281</v>
      </c>
      <c r="M33" s="403">
        <v>432</v>
      </c>
      <c r="N33" s="403">
        <v>411.22553119716264</v>
      </c>
      <c r="O33" s="403"/>
      <c r="P33" s="403">
        <v>27.165877188011553</v>
      </c>
      <c r="Q33" s="403">
        <v>508</v>
      </c>
      <c r="R33" s="403">
        <v>735.16177393889166</v>
      </c>
      <c r="S33" s="403">
        <v>1498</v>
      </c>
      <c r="T33" s="403">
        <v>1212.1340490780967</v>
      </c>
    </row>
    <row r="34" spans="1:20">
      <c r="I34" s="134"/>
    </row>
  </sheetData>
  <mergeCells count="17">
    <mergeCell ref="A6:A7"/>
    <mergeCell ref="B6:B7"/>
    <mergeCell ref="C6:D6"/>
    <mergeCell ref="E6:F6"/>
    <mergeCell ref="G6:H6"/>
    <mergeCell ref="Q1:S1"/>
    <mergeCell ref="A2:S2"/>
    <mergeCell ref="A3:S3"/>
    <mergeCell ref="A4:T4"/>
    <mergeCell ref="A5:I5"/>
    <mergeCell ref="O5:S5"/>
    <mergeCell ref="M6:N6"/>
    <mergeCell ref="O6:P6"/>
    <mergeCell ref="Q6:R6"/>
    <mergeCell ref="S6:T6"/>
    <mergeCell ref="I6:J6"/>
    <mergeCell ref="K6:L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46"/>
  <sheetViews>
    <sheetView workbookViewId="0">
      <selection activeCell="I43" sqref="I43"/>
    </sheetView>
  </sheetViews>
  <sheetFormatPr defaultColWidth="9.109375" defaultRowHeight="13.2"/>
  <cols>
    <col min="1" max="1" width="4.5546875" style="135" customWidth="1"/>
    <col min="2" max="2" width="24.6640625" style="135" customWidth="1"/>
    <col min="3" max="16384" width="9.109375" style="135"/>
  </cols>
  <sheetData>
    <row r="1" spans="1:20">
      <c r="C1" s="136"/>
      <c r="D1" s="136"/>
      <c r="Q1" s="483" t="s">
        <v>579</v>
      </c>
      <c r="R1" s="483"/>
      <c r="S1" s="483"/>
    </row>
    <row r="2" spans="1:20" ht="18.75" customHeight="1">
      <c r="A2" s="484" t="s">
        <v>580</v>
      </c>
      <c r="B2" s="484"/>
      <c r="C2" s="484"/>
      <c r="D2" s="484"/>
      <c r="E2" s="484"/>
      <c r="F2" s="484"/>
      <c r="G2" s="484"/>
      <c r="H2" s="484"/>
      <c r="I2" s="484"/>
      <c r="J2" s="484"/>
      <c r="K2" s="484"/>
      <c r="L2" s="484"/>
      <c r="M2" s="484"/>
      <c r="N2" s="484"/>
      <c r="O2" s="484"/>
      <c r="P2" s="484"/>
      <c r="Q2" s="484"/>
      <c r="R2" s="484"/>
      <c r="S2" s="484"/>
      <c r="T2" s="484"/>
    </row>
    <row r="3" spans="1:20" s="139" customFormat="1" ht="12.75" customHeight="1">
      <c r="A3" s="485" t="s">
        <v>581</v>
      </c>
      <c r="B3" s="485"/>
      <c r="C3" s="485"/>
      <c r="D3" s="485"/>
      <c r="E3" s="485"/>
      <c r="F3" s="485"/>
      <c r="G3" s="485"/>
      <c r="H3" s="485"/>
      <c r="I3" s="485"/>
      <c r="J3" s="485"/>
      <c r="K3" s="485"/>
      <c r="L3" s="485"/>
      <c r="M3" s="137"/>
      <c r="N3" s="138"/>
      <c r="O3" s="137"/>
      <c r="P3" s="137"/>
      <c r="Q3" s="137"/>
      <c r="R3" s="137"/>
      <c r="S3" s="137"/>
      <c r="T3" s="137"/>
    </row>
    <row r="4" spans="1:20" ht="15.6">
      <c r="A4" s="476" t="s">
        <v>744</v>
      </c>
      <c r="B4" s="476"/>
      <c r="C4" s="476"/>
      <c r="D4" s="476"/>
      <c r="E4" s="476"/>
      <c r="F4" s="476"/>
      <c r="G4" s="476"/>
      <c r="H4" s="476"/>
      <c r="I4" s="476"/>
      <c r="J4" s="476"/>
      <c r="K4" s="476"/>
      <c r="L4" s="476"/>
      <c r="M4" s="476"/>
      <c r="N4" s="476"/>
      <c r="O4" s="476"/>
      <c r="P4" s="476"/>
      <c r="Q4" s="476"/>
      <c r="R4" s="476"/>
      <c r="S4" s="476"/>
      <c r="T4" s="476"/>
    </row>
    <row r="5" spans="1:20">
      <c r="A5" s="336"/>
      <c r="B5" s="336"/>
      <c r="C5" s="336"/>
      <c r="D5" s="336"/>
      <c r="E5" s="140"/>
      <c r="F5" s="336"/>
      <c r="G5" s="336"/>
      <c r="H5" s="336"/>
      <c r="I5" s="336"/>
      <c r="M5" s="141"/>
      <c r="N5" s="141"/>
      <c r="O5" s="141"/>
      <c r="P5" s="486" t="s">
        <v>582</v>
      </c>
      <c r="Q5" s="486"/>
      <c r="R5" s="486"/>
      <c r="S5" s="141"/>
    </row>
    <row r="6" spans="1:20" s="145" customFormat="1">
      <c r="A6" s="142"/>
      <c r="B6" s="142"/>
      <c r="C6" s="142"/>
      <c r="D6" s="143"/>
      <c r="E6" s="144">
        <f t="shared" ref="E6:T6" si="0">E10-E21</f>
        <v>-0.38975527207367122</v>
      </c>
      <c r="F6" s="144">
        <f t="shared" si="0"/>
        <v>0</v>
      </c>
      <c r="G6" s="144">
        <f t="shared" si="0"/>
        <v>-0.52220356767065823</v>
      </c>
      <c r="H6" s="144">
        <f t="shared" si="0"/>
        <v>0</v>
      </c>
      <c r="I6" s="144">
        <f t="shared" si="0"/>
        <v>6.22433852404356E-2</v>
      </c>
      <c r="J6" s="144">
        <f t="shared" si="0"/>
        <v>0</v>
      </c>
      <c r="K6" s="144">
        <f t="shared" si="0"/>
        <v>0.11499800882302225</v>
      </c>
      <c r="L6" s="144">
        <f t="shared" si="0"/>
        <v>0</v>
      </c>
      <c r="M6" s="144">
        <f t="shared" si="0"/>
        <v>-0.32828520354814827</v>
      </c>
      <c r="N6" s="144">
        <f t="shared" si="0"/>
        <v>0</v>
      </c>
      <c r="O6" s="144">
        <f t="shared" si="0"/>
        <v>0.26236112334299833</v>
      </c>
      <c r="P6" s="143"/>
      <c r="Q6" s="144">
        <f t="shared" si="0"/>
        <v>-0.48295587347820401</v>
      </c>
      <c r="R6" s="144">
        <f t="shared" si="0"/>
        <v>0</v>
      </c>
      <c r="S6" s="144">
        <f t="shared" si="0"/>
        <v>0.37897883867844939</v>
      </c>
      <c r="T6" s="144">
        <f t="shared" si="0"/>
        <v>0</v>
      </c>
    </row>
    <row r="7" spans="1:20" s="146" customFormat="1" ht="12.75" customHeight="1">
      <c r="A7" s="482" t="s">
        <v>583</v>
      </c>
      <c r="B7" s="482" t="s">
        <v>5</v>
      </c>
      <c r="C7" s="482" t="s">
        <v>104</v>
      </c>
      <c r="D7" s="482"/>
      <c r="E7" s="482" t="s">
        <v>548</v>
      </c>
      <c r="F7" s="482"/>
      <c r="G7" s="482" t="s">
        <v>549</v>
      </c>
      <c r="H7" s="482"/>
      <c r="I7" s="482" t="s">
        <v>550</v>
      </c>
      <c r="J7" s="482"/>
      <c r="K7" s="482" t="s">
        <v>551</v>
      </c>
      <c r="L7" s="482"/>
      <c r="M7" s="482" t="s">
        <v>552</v>
      </c>
      <c r="N7" s="482"/>
      <c r="O7" s="482" t="s">
        <v>553</v>
      </c>
      <c r="P7" s="482"/>
      <c r="Q7" s="482" t="s">
        <v>554</v>
      </c>
      <c r="R7" s="482"/>
      <c r="S7" s="482" t="s">
        <v>555</v>
      </c>
      <c r="T7" s="482"/>
    </row>
    <row r="8" spans="1:20" s="146" customFormat="1">
      <c r="A8" s="487"/>
      <c r="B8" s="487"/>
      <c r="C8" s="147" t="s">
        <v>557</v>
      </c>
      <c r="D8" s="147" t="s">
        <v>558</v>
      </c>
      <c r="E8" s="147" t="s">
        <v>557</v>
      </c>
      <c r="F8" s="147" t="s">
        <v>558</v>
      </c>
      <c r="G8" s="147" t="s">
        <v>557</v>
      </c>
      <c r="H8" s="147" t="s">
        <v>558</v>
      </c>
      <c r="I8" s="147" t="s">
        <v>557</v>
      </c>
      <c r="J8" s="147" t="s">
        <v>558</v>
      </c>
      <c r="K8" s="147" t="s">
        <v>557</v>
      </c>
      <c r="L8" s="147" t="s">
        <v>558</v>
      </c>
      <c r="M8" s="147" t="s">
        <v>557</v>
      </c>
      <c r="N8" s="147" t="s">
        <v>558</v>
      </c>
      <c r="O8" s="147" t="s">
        <v>557</v>
      </c>
      <c r="P8" s="147" t="s">
        <v>558</v>
      </c>
      <c r="Q8" s="147" t="s">
        <v>557</v>
      </c>
      <c r="R8" s="147" t="s">
        <v>558</v>
      </c>
      <c r="S8" s="147" t="s">
        <v>557</v>
      </c>
      <c r="T8" s="147" t="s">
        <v>558</v>
      </c>
    </row>
    <row r="9" spans="1:20" s="146" customFormat="1">
      <c r="A9" s="148" t="s">
        <v>15</v>
      </c>
      <c r="B9" s="149" t="s">
        <v>584</v>
      </c>
      <c r="C9" s="150">
        <v>7610373.2199999997</v>
      </c>
      <c r="D9" s="150">
        <v>8008383.1083838493</v>
      </c>
      <c r="E9" s="151">
        <v>536503</v>
      </c>
      <c r="F9" s="151">
        <v>566219.24731629144</v>
      </c>
      <c r="G9" s="151">
        <v>534935.94999999995</v>
      </c>
      <c r="H9" s="151">
        <v>565595.1345214576</v>
      </c>
      <c r="I9" s="151">
        <v>743446.16999999993</v>
      </c>
      <c r="J9" s="151">
        <v>812190.307934916</v>
      </c>
      <c r="K9" s="151">
        <v>778316.73</v>
      </c>
      <c r="L9" s="151">
        <v>832576.74538708245</v>
      </c>
      <c r="M9" s="151">
        <v>1177830.55</v>
      </c>
      <c r="N9" s="151">
        <v>1231391.5266806302</v>
      </c>
      <c r="O9" s="151">
        <v>2039063.92</v>
      </c>
      <c r="P9" s="151">
        <v>1918403.0993756498</v>
      </c>
      <c r="Q9" s="151">
        <v>869788.32000000007</v>
      </c>
      <c r="R9" s="151">
        <v>996411.88507632562</v>
      </c>
      <c r="S9" s="151">
        <v>930488.58</v>
      </c>
      <c r="T9" s="151">
        <v>1085595.1620914966</v>
      </c>
    </row>
    <row r="10" spans="1:20" s="156" customFormat="1" ht="26.4">
      <c r="A10" s="152"/>
      <c r="B10" s="153" t="s">
        <v>585</v>
      </c>
      <c r="C10" s="154">
        <v>6192893.2199999997</v>
      </c>
      <c r="D10" s="154">
        <v>6746522.2846581889</v>
      </c>
      <c r="E10" s="155">
        <v>535028</v>
      </c>
      <c r="F10" s="155">
        <v>564624.24731629144</v>
      </c>
      <c r="G10" s="155">
        <v>528110.94999999995</v>
      </c>
      <c r="H10" s="155">
        <v>556495.1345214576</v>
      </c>
      <c r="I10" s="155">
        <v>689511.16999999993</v>
      </c>
      <c r="J10" s="155">
        <v>745665.307934916</v>
      </c>
      <c r="K10" s="155">
        <v>731431.73</v>
      </c>
      <c r="L10" s="155">
        <v>754001.74538708245</v>
      </c>
      <c r="M10" s="155">
        <v>1096105.55</v>
      </c>
      <c r="N10" s="155">
        <v>1139411.5266806302</v>
      </c>
      <c r="O10" s="155">
        <v>940113.92000000004</v>
      </c>
      <c r="P10" s="155">
        <v>1071807.27564999</v>
      </c>
      <c r="Q10" s="155">
        <v>779813.32000000007</v>
      </c>
      <c r="R10" s="155">
        <v>893736.88507632562</v>
      </c>
      <c r="S10" s="155">
        <v>892778.58</v>
      </c>
      <c r="T10" s="155">
        <v>1020780.1620914966</v>
      </c>
    </row>
    <row r="11" spans="1:20" s="146" customFormat="1" ht="26.4">
      <c r="A11" s="157" t="s">
        <v>19</v>
      </c>
      <c r="B11" s="153" t="s">
        <v>586</v>
      </c>
      <c r="C11" s="154">
        <v>3786280</v>
      </c>
      <c r="D11" s="154">
        <v>4057230.3728761002</v>
      </c>
      <c r="E11" s="155">
        <v>27750</v>
      </c>
      <c r="F11" s="155">
        <v>28150</v>
      </c>
      <c r="G11" s="155">
        <v>81650</v>
      </c>
      <c r="H11" s="155">
        <v>102500</v>
      </c>
      <c r="I11" s="155">
        <v>282500</v>
      </c>
      <c r="J11" s="155">
        <v>350750</v>
      </c>
      <c r="K11" s="155">
        <v>360650</v>
      </c>
      <c r="L11" s="155">
        <v>387250</v>
      </c>
      <c r="M11" s="155">
        <v>488850</v>
      </c>
      <c r="N11" s="155">
        <v>533100</v>
      </c>
      <c r="O11" s="155">
        <v>1818800</v>
      </c>
      <c r="P11" s="155">
        <v>1688560.3728761</v>
      </c>
      <c r="Q11" s="155">
        <v>449130</v>
      </c>
      <c r="R11" s="155">
        <v>561180</v>
      </c>
      <c r="S11" s="155">
        <v>276950</v>
      </c>
      <c r="T11" s="155">
        <v>405740</v>
      </c>
    </row>
    <row r="12" spans="1:20" s="146" customFormat="1" ht="26.4">
      <c r="A12" s="157"/>
      <c r="B12" s="153" t="s">
        <v>585</v>
      </c>
      <c r="C12" s="154">
        <v>2368800</v>
      </c>
      <c r="D12" s="154">
        <v>2795369.5491504399</v>
      </c>
      <c r="E12" s="155">
        <v>26275</v>
      </c>
      <c r="F12" s="155">
        <v>26555</v>
      </c>
      <c r="G12" s="155">
        <v>74825</v>
      </c>
      <c r="H12" s="155">
        <v>93400</v>
      </c>
      <c r="I12" s="155">
        <v>228565</v>
      </c>
      <c r="J12" s="155">
        <v>284225</v>
      </c>
      <c r="K12" s="155">
        <v>313765</v>
      </c>
      <c r="L12" s="155">
        <v>308675</v>
      </c>
      <c r="M12" s="155">
        <v>407125</v>
      </c>
      <c r="N12" s="155">
        <v>441120</v>
      </c>
      <c r="O12" s="155">
        <v>719850</v>
      </c>
      <c r="P12" s="155">
        <v>841964.54915044003</v>
      </c>
      <c r="Q12" s="155">
        <v>359155</v>
      </c>
      <c r="R12" s="155">
        <v>458505</v>
      </c>
      <c r="S12" s="155">
        <v>239240</v>
      </c>
      <c r="T12" s="155">
        <v>340925</v>
      </c>
    </row>
    <row r="13" spans="1:20" s="146" customFormat="1">
      <c r="A13" s="158">
        <v>1</v>
      </c>
      <c r="B13" s="159" t="s">
        <v>587</v>
      </c>
      <c r="C13" s="154">
        <v>2944000</v>
      </c>
      <c r="D13" s="154">
        <v>3000000.3728761002</v>
      </c>
      <c r="E13" s="160">
        <v>5000</v>
      </c>
      <c r="F13" s="160">
        <v>5000</v>
      </c>
      <c r="G13" s="160">
        <v>30000</v>
      </c>
      <c r="H13" s="160">
        <v>40000</v>
      </c>
      <c r="I13" s="160">
        <v>230000</v>
      </c>
      <c r="J13" s="160">
        <v>270000</v>
      </c>
      <c r="K13" s="160">
        <v>280000</v>
      </c>
      <c r="L13" s="160">
        <v>280000</v>
      </c>
      <c r="M13" s="160">
        <v>350000</v>
      </c>
      <c r="N13" s="160">
        <v>347000</v>
      </c>
      <c r="O13" s="160">
        <v>1479000</v>
      </c>
      <c r="P13" s="160">
        <v>1300000.3728761</v>
      </c>
      <c r="Q13" s="160">
        <v>380000</v>
      </c>
      <c r="R13" s="160">
        <v>476000</v>
      </c>
      <c r="S13" s="161">
        <v>190000</v>
      </c>
      <c r="T13" s="160">
        <v>282000</v>
      </c>
    </row>
    <row r="14" spans="1:20" s="146" customFormat="1">
      <c r="A14" s="158"/>
      <c r="B14" s="159" t="s">
        <v>588</v>
      </c>
      <c r="C14" s="154">
        <v>1542970</v>
      </c>
      <c r="D14" s="154">
        <v>1754239.5491504399</v>
      </c>
      <c r="E14" s="160">
        <v>4100</v>
      </c>
      <c r="F14" s="160">
        <v>4055</v>
      </c>
      <c r="G14" s="160">
        <v>24000</v>
      </c>
      <c r="H14" s="160">
        <v>31850</v>
      </c>
      <c r="I14" s="160">
        <v>177090</v>
      </c>
      <c r="J14" s="160">
        <v>204600</v>
      </c>
      <c r="K14" s="160">
        <v>234840</v>
      </c>
      <c r="L14" s="160">
        <v>203600</v>
      </c>
      <c r="M14" s="160">
        <v>270100</v>
      </c>
      <c r="N14" s="160">
        <v>256870</v>
      </c>
      <c r="O14" s="160">
        <v>388200</v>
      </c>
      <c r="P14" s="160">
        <v>460804.54915044003</v>
      </c>
      <c r="Q14" s="160">
        <v>291200</v>
      </c>
      <c r="R14" s="160">
        <v>374200</v>
      </c>
      <c r="S14" s="161">
        <v>153440</v>
      </c>
      <c r="T14" s="160">
        <v>218260</v>
      </c>
    </row>
    <row r="15" spans="1:20" s="146" customFormat="1">
      <c r="A15" s="158">
        <v>2</v>
      </c>
      <c r="B15" s="159" t="s">
        <v>589</v>
      </c>
      <c r="C15" s="154">
        <v>842280</v>
      </c>
      <c r="D15" s="154">
        <v>1057230</v>
      </c>
      <c r="E15" s="160">
        <v>22750</v>
      </c>
      <c r="F15" s="160">
        <v>23150</v>
      </c>
      <c r="G15" s="160">
        <v>51650</v>
      </c>
      <c r="H15" s="160">
        <v>62500</v>
      </c>
      <c r="I15" s="160">
        <v>52500</v>
      </c>
      <c r="J15" s="160">
        <v>80750</v>
      </c>
      <c r="K15" s="160">
        <v>80650</v>
      </c>
      <c r="L15" s="160">
        <v>107250</v>
      </c>
      <c r="M15" s="160">
        <v>138850</v>
      </c>
      <c r="N15" s="160">
        <v>186100</v>
      </c>
      <c r="O15" s="160">
        <v>339800</v>
      </c>
      <c r="P15" s="160">
        <v>388560</v>
      </c>
      <c r="Q15" s="160">
        <v>69130</v>
      </c>
      <c r="R15" s="160">
        <v>85180</v>
      </c>
      <c r="S15" s="160">
        <v>86950</v>
      </c>
      <c r="T15" s="160">
        <v>123740</v>
      </c>
    </row>
    <row r="16" spans="1:20" s="146" customFormat="1">
      <c r="A16" s="158"/>
      <c r="B16" s="159" t="s">
        <v>588</v>
      </c>
      <c r="C16" s="154">
        <v>825830</v>
      </c>
      <c r="D16" s="154">
        <v>1041130</v>
      </c>
      <c r="E16" s="160">
        <v>22175</v>
      </c>
      <c r="F16" s="160">
        <v>22500</v>
      </c>
      <c r="G16" s="160">
        <v>50825</v>
      </c>
      <c r="H16" s="160">
        <v>61550</v>
      </c>
      <c r="I16" s="160">
        <v>51475</v>
      </c>
      <c r="J16" s="160">
        <v>79625</v>
      </c>
      <c r="K16" s="160">
        <v>78925</v>
      </c>
      <c r="L16" s="160">
        <v>105075</v>
      </c>
      <c r="M16" s="160">
        <v>137025</v>
      </c>
      <c r="N16" s="160">
        <v>184250</v>
      </c>
      <c r="O16" s="160">
        <v>331650</v>
      </c>
      <c r="P16" s="160">
        <v>381160</v>
      </c>
      <c r="Q16" s="160">
        <v>67955</v>
      </c>
      <c r="R16" s="160">
        <v>84305</v>
      </c>
      <c r="S16" s="160">
        <v>85800</v>
      </c>
      <c r="T16" s="160">
        <v>122665</v>
      </c>
    </row>
    <row r="17" spans="1:21" s="156" customFormat="1" ht="26.4">
      <c r="A17" s="152" t="s">
        <v>62</v>
      </c>
      <c r="B17" s="162" t="s">
        <v>576</v>
      </c>
      <c r="C17" s="154">
        <v>68170</v>
      </c>
      <c r="D17" s="154">
        <v>95140.864648003015</v>
      </c>
      <c r="E17" s="163">
        <v>45</v>
      </c>
      <c r="F17" s="163">
        <v>48.107861900000003</v>
      </c>
      <c r="G17" s="163">
        <v>7857</v>
      </c>
      <c r="H17" s="163">
        <v>5247.7162523124998</v>
      </c>
      <c r="I17" s="163">
        <v>4050</v>
      </c>
      <c r="J17" s="163">
        <v>3277.0812004564013</v>
      </c>
      <c r="K17" s="163">
        <v>550</v>
      </c>
      <c r="L17" s="163">
        <v>788.58856491460278</v>
      </c>
      <c r="M17" s="163">
        <v>4932</v>
      </c>
      <c r="N17" s="163">
        <v>7908.6997783366633</v>
      </c>
      <c r="O17" s="163">
        <v>34230</v>
      </c>
      <c r="P17" s="163">
        <v>60919.023036495986</v>
      </c>
      <c r="Q17" s="163">
        <v>13008</v>
      </c>
      <c r="R17" s="163">
        <v>13236.808023392432</v>
      </c>
      <c r="S17" s="163">
        <v>3498</v>
      </c>
      <c r="T17" s="163">
        <v>3714.8399301944296</v>
      </c>
    </row>
    <row r="18" spans="1:21" s="164" customFormat="1" ht="26.4">
      <c r="A18" s="157" t="s">
        <v>64</v>
      </c>
      <c r="B18" s="153" t="s">
        <v>590</v>
      </c>
      <c r="C18" s="154">
        <v>3755923.2199999997</v>
      </c>
      <c r="D18" s="154">
        <v>3856011.8708597468</v>
      </c>
      <c r="E18" s="155">
        <v>508708</v>
      </c>
      <c r="F18" s="155">
        <v>538021.13945439144</v>
      </c>
      <c r="G18" s="155">
        <v>445428.95</v>
      </c>
      <c r="H18" s="155">
        <v>457847.41826914501</v>
      </c>
      <c r="I18" s="155">
        <v>456896.17</v>
      </c>
      <c r="J18" s="155">
        <v>458163.22673445969</v>
      </c>
      <c r="K18" s="155">
        <v>417116.73</v>
      </c>
      <c r="L18" s="155">
        <v>444538.1568221678</v>
      </c>
      <c r="M18" s="155">
        <v>684048.55</v>
      </c>
      <c r="N18" s="155">
        <v>690382.82690229348</v>
      </c>
      <c r="O18" s="155">
        <v>186033.92000000001</v>
      </c>
      <c r="P18" s="155">
        <v>168923.70346305385</v>
      </c>
      <c r="Q18" s="155">
        <v>407650.32</v>
      </c>
      <c r="R18" s="155">
        <v>421995.07705293311</v>
      </c>
      <c r="S18" s="155">
        <v>650040.57999999996</v>
      </c>
      <c r="T18" s="155">
        <v>676140.3221613022</v>
      </c>
    </row>
    <row r="19" spans="1:21" s="146" customFormat="1">
      <c r="A19" s="158">
        <v>1</v>
      </c>
      <c r="B19" s="165" t="s">
        <v>591</v>
      </c>
      <c r="C19" s="166">
        <v>3723357.2199999997</v>
      </c>
      <c r="D19" s="166">
        <v>3765962.8708597468</v>
      </c>
      <c r="E19" s="166">
        <v>505618</v>
      </c>
      <c r="F19" s="166">
        <v>529657.26224183547</v>
      </c>
      <c r="G19" s="166">
        <v>442249.95</v>
      </c>
      <c r="H19" s="166">
        <v>448015.1915968305</v>
      </c>
      <c r="I19" s="166">
        <v>453734.17</v>
      </c>
      <c r="J19" s="166">
        <v>449348.58424063039</v>
      </c>
      <c r="K19" s="166">
        <v>412808.73</v>
      </c>
      <c r="L19" s="166">
        <v>434399.87694161246</v>
      </c>
      <c r="M19" s="166">
        <v>679687.55</v>
      </c>
      <c r="N19" s="166">
        <v>674611.09220260591</v>
      </c>
      <c r="O19" s="166">
        <v>178826.92</v>
      </c>
      <c r="P19" s="166">
        <v>153759.24667441275</v>
      </c>
      <c r="Q19" s="166">
        <v>404020.32</v>
      </c>
      <c r="R19" s="166">
        <v>412872.5080490472</v>
      </c>
      <c r="S19" s="166">
        <v>646411.57999999996</v>
      </c>
      <c r="T19" s="166">
        <v>663299.1089127718</v>
      </c>
    </row>
    <row r="20" spans="1:21" s="146" customFormat="1">
      <c r="A20" s="167">
        <v>2</v>
      </c>
      <c r="B20" s="165" t="s">
        <v>592</v>
      </c>
      <c r="C20" s="166">
        <v>32566</v>
      </c>
      <c r="D20" s="166">
        <v>90049</v>
      </c>
      <c r="E20" s="166">
        <v>3090</v>
      </c>
      <c r="F20" s="166">
        <v>8363.8772125559681</v>
      </c>
      <c r="G20" s="166">
        <v>3179</v>
      </c>
      <c r="H20" s="166">
        <v>9832.2266723144894</v>
      </c>
      <c r="I20" s="166">
        <v>3162</v>
      </c>
      <c r="J20" s="166">
        <v>8814.6424938292894</v>
      </c>
      <c r="K20" s="166">
        <v>4308</v>
      </c>
      <c r="L20" s="166">
        <v>10138.27988055535</v>
      </c>
      <c r="M20" s="166">
        <v>4361</v>
      </c>
      <c r="N20" s="166">
        <v>15771.734699687529</v>
      </c>
      <c r="O20" s="166">
        <v>7207</v>
      </c>
      <c r="P20" s="166">
        <v>15164.456788641124</v>
      </c>
      <c r="Q20" s="166">
        <v>3630</v>
      </c>
      <c r="R20" s="166">
        <v>9122.5690038858884</v>
      </c>
      <c r="S20" s="166">
        <v>3629</v>
      </c>
      <c r="T20" s="166">
        <v>12841.213248530359</v>
      </c>
    </row>
    <row r="21" spans="1:21" s="168" customFormat="1">
      <c r="A21" s="157" t="s">
        <v>95</v>
      </c>
      <c r="B21" s="153" t="s">
        <v>593</v>
      </c>
      <c r="C21" s="154">
        <v>6192894.1246185601</v>
      </c>
      <c r="D21" s="154">
        <v>6746522.2846581889</v>
      </c>
      <c r="E21" s="155">
        <v>535028.38975527207</v>
      </c>
      <c r="F21" s="155">
        <v>564624.24731629144</v>
      </c>
      <c r="G21" s="155">
        <v>528111.47220356762</v>
      </c>
      <c r="H21" s="155">
        <v>556495.13452145748</v>
      </c>
      <c r="I21" s="155">
        <v>689511.10775661469</v>
      </c>
      <c r="J21" s="155">
        <v>745665.307934916</v>
      </c>
      <c r="K21" s="155">
        <v>731431.61500199116</v>
      </c>
      <c r="L21" s="155">
        <v>754001.74538708245</v>
      </c>
      <c r="M21" s="155">
        <v>1096105.8782852036</v>
      </c>
      <c r="N21" s="155">
        <v>1139411.5266806299</v>
      </c>
      <c r="O21" s="155">
        <v>940113.6576388767</v>
      </c>
      <c r="P21" s="155">
        <v>1071807.27564999</v>
      </c>
      <c r="Q21" s="155">
        <v>779813.80295587354</v>
      </c>
      <c r="R21" s="155">
        <v>893736.8850763255</v>
      </c>
      <c r="S21" s="155">
        <v>892778.20102116128</v>
      </c>
      <c r="T21" s="155">
        <v>1020780.1620914966</v>
      </c>
    </row>
    <row r="22" spans="1:21" s="168" customFormat="1">
      <c r="A22" s="157" t="s">
        <v>19</v>
      </c>
      <c r="B22" s="153" t="s">
        <v>72</v>
      </c>
      <c r="C22" s="154">
        <v>1725130</v>
      </c>
      <c r="D22" s="154">
        <v>1945689.5491504399</v>
      </c>
      <c r="E22" s="155">
        <v>26662.842724505808</v>
      </c>
      <c r="F22" s="155">
        <v>27769</v>
      </c>
      <c r="G22" s="155">
        <v>44624.349966697133</v>
      </c>
      <c r="H22" s="155">
        <v>53526</v>
      </c>
      <c r="I22" s="155">
        <v>197355.1424724824</v>
      </c>
      <c r="J22" s="155">
        <v>225899</v>
      </c>
      <c r="K22" s="155">
        <v>255141.82476174255</v>
      </c>
      <c r="L22" s="155">
        <v>224937</v>
      </c>
      <c r="M22" s="155">
        <v>299803.50447534648</v>
      </c>
      <c r="N22" s="155">
        <v>288088</v>
      </c>
      <c r="O22" s="155">
        <v>409226.2241847766</v>
      </c>
      <c r="P22" s="155">
        <v>482903.54915044003</v>
      </c>
      <c r="Q22" s="155">
        <v>310876.82436713448</v>
      </c>
      <c r="R22" s="155">
        <v>394880</v>
      </c>
      <c r="S22" s="155">
        <v>181439.28704731449</v>
      </c>
      <c r="T22" s="155">
        <v>247687</v>
      </c>
    </row>
    <row r="23" spans="1:21" s="410" customFormat="1">
      <c r="A23" s="405">
        <v>1</v>
      </c>
      <c r="B23" s="406" t="s">
        <v>73</v>
      </c>
      <c r="C23" s="407">
        <v>182159.99999999997</v>
      </c>
      <c r="D23" s="407">
        <v>191450</v>
      </c>
      <c r="E23" s="408">
        <v>22562.842724505808</v>
      </c>
      <c r="F23" s="408">
        <v>23714</v>
      </c>
      <c r="G23" s="408">
        <v>20624.349966697137</v>
      </c>
      <c r="H23" s="408">
        <v>21676</v>
      </c>
      <c r="I23" s="408">
        <v>20265.14247248241</v>
      </c>
      <c r="J23" s="408">
        <v>21299</v>
      </c>
      <c r="K23" s="408">
        <v>20301.824761742559</v>
      </c>
      <c r="L23" s="408">
        <v>21337</v>
      </c>
      <c r="M23" s="408">
        <v>29703.50447534649</v>
      </c>
      <c r="N23" s="408">
        <v>31218</v>
      </c>
      <c r="O23" s="408">
        <v>21026.224184776598</v>
      </c>
      <c r="P23" s="408">
        <v>22099</v>
      </c>
      <c r="Q23" s="408">
        <v>19676.824367134483</v>
      </c>
      <c r="R23" s="408">
        <v>20680</v>
      </c>
      <c r="S23" s="409">
        <v>27999.287047314487</v>
      </c>
      <c r="T23" s="408">
        <v>29427</v>
      </c>
    </row>
    <row r="24" spans="1:21" s="170" customFormat="1">
      <c r="A24" s="158">
        <v>2</v>
      </c>
      <c r="B24" s="169" t="s">
        <v>594</v>
      </c>
      <c r="C24" s="154">
        <v>1542970</v>
      </c>
      <c r="D24" s="154">
        <v>1754239.5491504399</v>
      </c>
      <c r="E24" s="160">
        <v>4100</v>
      </c>
      <c r="F24" s="160">
        <v>4055</v>
      </c>
      <c r="G24" s="160">
        <v>24000</v>
      </c>
      <c r="H24" s="160">
        <v>31850</v>
      </c>
      <c r="I24" s="160">
        <v>177090</v>
      </c>
      <c r="J24" s="160">
        <v>204600</v>
      </c>
      <c r="K24" s="160">
        <v>234840</v>
      </c>
      <c r="L24" s="160">
        <v>203600</v>
      </c>
      <c r="M24" s="160">
        <v>270100</v>
      </c>
      <c r="N24" s="160">
        <v>256870</v>
      </c>
      <c r="O24" s="160">
        <v>388200</v>
      </c>
      <c r="P24" s="160">
        <v>460804.54915044003</v>
      </c>
      <c r="Q24" s="160">
        <v>291200</v>
      </c>
      <c r="R24" s="160">
        <v>374200</v>
      </c>
      <c r="S24" s="160">
        <v>153440</v>
      </c>
      <c r="T24" s="160">
        <v>218260</v>
      </c>
    </row>
    <row r="25" spans="1:21" s="174" customFormat="1" ht="26.4">
      <c r="A25" s="171" t="s">
        <v>123</v>
      </c>
      <c r="B25" s="172" t="s">
        <v>595</v>
      </c>
      <c r="C25" s="154">
        <v>1542970</v>
      </c>
      <c r="D25" s="154">
        <v>1754239.5491504399</v>
      </c>
      <c r="E25" s="173">
        <v>4100</v>
      </c>
      <c r="F25" s="173">
        <v>4055</v>
      </c>
      <c r="G25" s="173">
        <v>24000</v>
      </c>
      <c r="H25" s="173">
        <v>31850</v>
      </c>
      <c r="I25" s="173">
        <v>177090</v>
      </c>
      <c r="J25" s="173">
        <v>204600</v>
      </c>
      <c r="K25" s="173">
        <v>234840</v>
      </c>
      <c r="L25" s="173">
        <v>203600</v>
      </c>
      <c r="M25" s="173">
        <v>270100</v>
      </c>
      <c r="N25" s="173">
        <v>256870</v>
      </c>
      <c r="O25" s="173">
        <v>388200</v>
      </c>
      <c r="P25" s="173">
        <v>460804.54915044003</v>
      </c>
      <c r="Q25" s="173">
        <v>291200</v>
      </c>
      <c r="R25" s="173">
        <v>374200</v>
      </c>
      <c r="S25" s="173">
        <v>153440</v>
      </c>
      <c r="T25" s="173">
        <v>218260</v>
      </c>
    </row>
    <row r="26" spans="1:21" s="416" customFormat="1">
      <c r="A26" s="411" t="s">
        <v>62</v>
      </c>
      <c r="B26" s="412" t="s">
        <v>596</v>
      </c>
      <c r="C26" s="413">
        <v>4316891.2236706782</v>
      </c>
      <c r="D26" s="413">
        <v>4560014.2698145863</v>
      </c>
      <c r="E26" s="414">
        <v>494636.7792356608</v>
      </c>
      <c r="F26" s="414">
        <v>517366.16270166083</v>
      </c>
      <c r="G26" s="414">
        <v>469909.12223687046</v>
      </c>
      <c r="H26" s="414">
        <v>482203.64969216019</v>
      </c>
      <c r="I26" s="414">
        <v>475866.96528413228</v>
      </c>
      <c r="J26" s="414">
        <v>496214.65213226504</v>
      </c>
      <c r="K26" s="414">
        <v>458439.79024024855</v>
      </c>
      <c r="L26" s="414">
        <v>504049.1961963966</v>
      </c>
      <c r="M26" s="414">
        <v>771106.37380985706</v>
      </c>
      <c r="N26" s="414">
        <v>813078.99614132359</v>
      </c>
      <c r="O26" s="414">
        <v>505022.3003013226</v>
      </c>
      <c r="P26" s="414">
        <v>534966.41333368176</v>
      </c>
      <c r="Q26" s="414">
        <v>451382.978588739</v>
      </c>
      <c r="R26" s="414">
        <v>472042.02975099086</v>
      </c>
      <c r="S26" s="414">
        <v>690526.91397384682</v>
      </c>
      <c r="T26" s="414">
        <v>740093.16986610694</v>
      </c>
      <c r="U26" s="415">
        <f>T26+R26+P26+N26+L26+J26+H26+F26</f>
        <v>4560014.2698145863</v>
      </c>
    </row>
    <row r="27" spans="1:21" s="424" customFormat="1" ht="26.4">
      <c r="A27" s="417"/>
      <c r="B27" s="418" t="s">
        <v>597</v>
      </c>
      <c r="C27" s="419">
        <v>2276508.0055811633</v>
      </c>
      <c r="D27" s="420">
        <v>2386392.5821510367</v>
      </c>
      <c r="E27" s="421">
        <v>289831.40834864194</v>
      </c>
      <c r="F27" s="421">
        <v>298884.91954864195</v>
      </c>
      <c r="G27" s="421">
        <v>260287.60576000001</v>
      </c>
      <c r="H27" s="421">
        <v>262193.79980444448</v>
      </c>
      <c r="I27" s="421">
        <v>249261.49357049671</v>
      </c>
      <c r="J27" s="421">
        <v>259943.79508000001</v>
      </c>
      <c r="K27" s="421">
        <v>235531.81509629622</v>
      </c>
      <c r="L27" s="421">
        <v>241665.99544444442</v>
      </c>
      <c r="M27" s="420">
        <v>432801.32409313583</v>
      </c>
      <c r="N27" s="421">
        <v>450360.18955980241</v>
      </c>
      <c r="O27" s="421">
        <v>227757.56063851848</v>
      </c>
      <c r="P27" s="421">
        <v>251098.14458777773</v>
      </c>
      <c r="Q27" s="421">
        <v>229292.43868148144</v>
      </c>
      <c r="R27" s="421">
        <v>241434.03633333332</v>
      </c>
      <c r="S27" s="422">
        <v>351744.35939259257</v>
      </c>
      <c r="T27" s="423">
        <v>380811.70179259259</v>
      </c>
    </row>
    <row r="28" spans="1:21" s="416" customFormat="1">
      <c r="A28" s="411" t="s">
        <v>64</v>
      </c>
      <c r="B28" s="412" t="s">
        <v>598</v>
      </c>
      <c r="C28" s="413">
        <v>118306.90094788297</v>
      </c>
      <c r="D28" s="413">
        <v>132769.4656931638</v>
      </c>
      <c r="E28" s="414">
        <v>10638.767795105441</v>
      </c>
      <c r="F28" s="414">
        <v>11125.20740207471</v>
      </c>
      <c r="G28" s="414">
        <v>10399</v>
      </c>
      <c r="H28" s="414">
        <v>10933.258156982862</v>
      </c>
      <c r="I28" s="414">
        <v>13127</v>
      </c>
      <c r="J28" s="414">
        <v>14737.013308821737</v>
      </c>
      <c r="K28" s="414">
        <v>13542</v>
      </c>
      <c r="L28" s="414">
        <v>14877.269310130543</v>
      </c>
      <c r="M28" s="414">
        <v>20835</v>
      </c>
      <c r="N28" s="414">
        <v>22472.795839618848</v>
      </c>
      <c r="O28" s="414">
        <v>18658.133152777533</v>
      </c>
      <c r="P28" s="414">
        <v>20772.856377226977</v>
      </c>
      <c r="Q28" s="414">
        <v>13924</v>
      </c>
      <c r="R28" s="414">
        <v>17692.286321448795</v>
      </c>
      <c r="S28" s="414">
        <v>17183</v>
      </c>
      <c r="T28" s="414">
        <v>20158.778976859325</v>
      </c>
    </row>
    <row r="29" spans="1:21" s="168" customFormat="1" ht="39.6">
      <c r="A29" s="157" t="s">
        <v>91</v>
      </c>
      <c r="B29" s="153" t="s">
        <v>599</v>
      </c>
      <c r="C29" s="154"/>
      <c r="D29" s="154">
        <v>18000</v>
      </c>
      <c r="E29" s="155"/>
      <c r="F29" s="155"/>
      <c r="G29" s="155"/>
      <c r="H29" s="155"/>
      <c r="I29" s="155"/>
      <c r="J29" s="155"/>
      <c r="K29" s="155"/>
      <c r="L29" s="155"/>
      <c r="M29" s="155"/>
      <c r="N29" s="155"/>
      <c r="O29" s="155"/>
      <c r="P29" s="155">
        <v>18000</v>
      </c>
      <c r="Q29" s="155"/>
      <c r="R29" s="155"/>
      <c r="S29" s="155"/>
      <c r="T29" s="155"/>
    </row>
    <row r="30" spans="1:21" s="156" customFormat="1" ht="26.4">
      <c r="A30" s="152" t="s">
        <v>93</v>
      </c>
      <c r="B30" s="176" t="s">
        <v>600</v>
      </c>
      <c r="C30" s="154">
        <v>32566</v>
      </c>
      <c r="D30" s="154">
        <v>90049</v>
      </c>
      <c r="E30" s="177">
        <v>3090</v>
      </c>
      <c r="F30" s="177">
        <v>8363.8772125559681</v>
      </c>
      <c r="G30" s="177">
        <v>3179</v>
      </c>
      <c r="H30" s="177">
        <v>9832.2266723144894</v>
      </c>
      <c r="I30" s="177">
        <v>3162</v>
      </c>
      <c r="J30" s="177">
        <v>8814.6424938292894</v>
      </c>
      <c r="K30" s="177">
        <v>4308</v>
      </c>
      <c r="L30" s="177">
        <v>10138.27988055535</v>
      </c>
      <c r="M30" s="177">
        <v>4361</v>
      </c>
      <c r="N30" s="177">
        <v>15771.734699687529</v>
      </c>
      <c r="O30" s="177">
        <v>7207</v>
      </c>
      <c r="P30" s="177">
        <v>15164.456788641124</v>
      </c>
      <c r="Q30" s="177">
        <v>3630</v>
      </c>
      <c r="R30" s="177">
        <v>9122.5690038858884</v>
      </c>
      <c r="S30" s="177">
        <v>3629</v>
      </c>
      <c r="T30" s="177">
        <v>12841.213248530359</v>
      </c>
    </row>
    <row r="31" spans="1:21" s="146" customFormat="1" ht="39.6">
      <c r="A31" s="158">
        <v>1</v>
      </c>
      <c r="B31" s="165" t="s">
        <v>601</v>
      </c>
      <c r="C31" s="154">
        <v>2566</v>
      </c>
      <c r="D31" s="166">
        <v>1820</v>
      </c>
      <c r="E31" s="166">
        <v>90</v>
      </c>
      <c r="F31" s="166">
        <v>58.877212555968526</v>
      </c>
      <c r="G31" s="166">
        <v>179</v>
      </c>
      <c r="H31" s="166">
        <v>151.22667231448935</v>
      </c>
      <c r="I31" s="166">
        <v>162</v>
      </c>
      <c r="J31" s="166">
        <v>171.64249382928924</v>
      </c>
      <c r="K31" s="166">
        <v>308</v>
      </c>
      <c r="L31" s="166">
        <v>414.27988055535104</v>
      </c>
      <c r="M31" s="166">
        <v>361</v>
      </c>
      <c r="N31" s="166">
        <v>319.73469968752977</v>
      </c>
      <c r="O31" s="166">
        <v>1207</v>
      </c>
      <c r="P31" s="166">
        <v>359.4567886411254</v>
      </c>
      <c r="Q31" s="166">
        <v>130</v>
      </c>
      <c r="R31" s="166">
        <v>217.56900388588758</v>
      </c>
      <c r="S31" s="166">
        <v>129</v>
      </c>
      <c r="T31" s="166">
        <v>127.21324853035911</v>
      </c>
    </row>
    <row r="32" spans="1:21" s="146" customFormat="1" ht="39.6">
      <c r="A32" s="178">
        <v>2</v>
      </c>
      <c r="B32" s="179" t="s">
        <v>808</v>
      </c>
      <c r="C32" s="154">
        <v>0</v>
      </c>
      <c r="D32" s="166">
        <v>51400</v>
      </c>
      <c r="E32" s="180"/>
      <c r="F32" s="180">
        <v>4900</v>
      </c>
      <c r="G32" s="180"/>
      <c r="H32" s="180">
        <v>6200</v>
      </c>
      <c r="I32" s="180"/>
      <c r="J32" s="180">
        <v>5200</v>
      </c>
      <c r="K32" s="180"/>
      <c r="L32" s="180">
        <v>5300</v>
      </c>
      <c r="M32" s="180"/>
      <c r="N32" s="180">
        <v>10800</v>
      </c>
      <c r="O32" s="180"/>
      <c r="P32" s="180">
        <v>5400</v>
      </c>
      <c r="Q32" s="180"/>
      <c r="R32" s="180">
        <v>5000</v>
      </c>
      <c r="S32" s="180"/>
      <c r="T32" s="180">
        <v>8600</v>
      </c>
    </row>
    <row r="33" spans="1:20" s="146" customFormat="1" ht="66">
      <c r="A33" s="158">
        <v>3</v>
      </c>
      <c r="B33" s="179" t="s">
        <v>602</v>
      </c>
      <c r="C33" s="154"/>
      <c r="D33" s="166">
        <v>3829</v>
      </c>
      <c r="E33" s="180"/>
      <c r="F33" s="180">
        <v>405</v>
      </c>
      <c r="G33" s="180"/>
      <c r="H33" s="180">
        <v>481</v>
      </c>
      <c r="I33" s="180"/>
      <c r="J33" s="180">
        <v>443</v>
      </c>
      <c r="K33" s="180"/>
      <c r="L33" s="180">
        <v>424</v>
      </c>
      <c r="M33" s="180"/>
      <c r="N33" s="180">
        <v>652</v>
      </c>
      <c r="O33" s="180"/>
      <c r="P33" s="180">
        <v>405</v>
      </c>
      <c r="Q33" s="180"/>
      <c r="R33" s="180">
        <v>405</v>
      </c>
      <c r="S33" s="180"/>
      <c r="T33" s="180">
        <v>614</v>
      </c>
    </row>
    <row r="34" spans="1:20" s="146" customFormat="1" ht="52.8">
      <c r="A34" s="178">
        <v>4</v>
      </c>
      <c r="B34" s="179" t="s">
        <v>809</v>
      </c>
      <c r="C34" s="425"/>
      <c r="D34" s="166">
        <v>3000</v>
      </c>
      <c r="E34" s="180"/>
      <c r="F34" s="180"/>
      <c r="G34" s="180"/>
      <c r="H34" s="180"/>
      <c r="I34" s="180"/>
      <c r="J34" s="180"/>
      <c r="K34" s="180"/>
      <c r="L34" s="180"/>
      <c r="M34" s="180"/>
      <c r="N34" s="180"/>
      <c r="O34" s="180"/>
      <c r="P34" s="180">
        <v>3000</v>
      </c>
      <c r="Q34" s="180"/>
      <c r="R34" s="180"/>
      <c r="S34" s="180"/>
      <c r="T34" s="180"/>
    </row>
    <row r="35" spans="1:20" s="146" customFormat="1" ht="26.4">
      <c r="A35" s="158">
        <v>5</v>
      </c>
      <c r="B35" s="181" t="s">
        <v>603</v>
      </c>
      <c r="C35" s="182">
        <v>30000</v>
      </c>
      <c r="D35" s="183">
        <v>30000</v>
      </c>
      <c r="E35" s="184">
        <v>3000</v>
      </c>
      <c r="F35" s="184">
        <v>3000</v>
      </c>
      <c r="G35" s="184">
        <v>3000</v>
      </c>
      <c r="H35" s="184">
        <v>3000</v>
      </c>
      <c r="I35" s="184">
        <v>3000</v>
      </c>
      <c r="J35" s="184">
        <v>3000</v>
      </c>
      <c r="K35" s="184">
        <v>4000</v>
      </c>
      <c r="L35" s="184">
        <v>4000</v>
      </c>
      <c r="M35" s="184">
        <v>4000</v>
      </c>
      <c r="N35" s="184">
        <v>4000</v>
      </c>
      <c r="O35" s="184">
        <v>6000</v>
      </c>
      <c r="P35" s="184">
        <v>6000</v>
      </c>
      <c r="Q35" s="184">
        <v>3500</v>
      </c>
      <c r="R35" s="184">
        <v>3500</v>
      </c>
      <c r="S35" s="184">
        <v>3500</v>
      </c>
      <c r="T35" s="184">
        <v>3500</v>
      </c>
    </row>
    <row r="36" spans="1:20">
      <c r="A36" s="185"/>
      <c r="B36" s="186"/>
      <c r="C36" s="186"/>
      <c r="D36" s="186"/>
      <c r="E36" s="186"/>
      <c r="F36" s="186"/>
      <c r="G36" s="186"/>
      <c r="H36" s="186"/>
      <c r="I36" s="186"/>
      <c r="J36" s="186"/>
      <c r="K36" s="186"/>
      <c r="L36" s="186"/>
      <c r="M36" s="186"/>
      <c r="N36" s="186"/>
      <c r="O36" s="186"/>
      <c r="P36" s="186"/>
      <c r="Q36" s="186"/>
      <c r="R36" s="186"/>
    </row>
    <row r="37" spans="1:20">
      <c r="A37" s="185"/>
      <c r="B37" s="186"/>
      <c r="C37" s="186"/>
      <c r="D37" s="186"/>
      <c r="E37" s="186"/>
      <c r="F37" s="186"/>
      <c r="G37" s="186"/>
      <c r="H37" s="186"/>
      <c r="I37" s="186"/>
      <c r="J37" s="186"/>
      <c r="K37" s="186"/>
      <c r="L37" s="186"/>
      <c r="M37" s="186"/>
      <c r="N37" s="186"/>
      <c r="O37" s="186"/>
      <c r="P37" s="186"/>
      <c r="Q37" s="186"/>
      <c r="R37" s="186"/>
    </row>
    <row r="38" spans="1:20">
      <c r="A38" s="185"/>
      <c r="B38" s="186"/>
      <c r="C38" s="186"/>
      <c r="D38" s="186"/>
      <c r="E38" s="186"/>
      <c r="F38" s="186"/>
      <c r="G38" s="186"/>
      <c r="H38" s="186"/>
      <c r="I38" s="186"/>
      <c r="J38" s="186"/>
      <c r="K38" s="186"/>
      <c r="L38" s="186"/>
      <c r="M38" s="186"/>
      <c r="N38" s="186"/>
      <c r="O38" s="186"/>
      <c r="P38" s="186"/>
      <c r="Q38" s="186"/>
      <c r="R38" s="186"/>
    </row>
    <row r="39" spans="1:20">
      <c r="A39" s="185"/>
      <c r="B39" s="186"/>
      <c r="C39" s="186"/>
      <c r="D39" s="186"/>
      <c r="E39" s="186"/>
      <c r="F39" s="186"/>
      <c r="G39" s="186"/>
      <c r="H39" s="186"/>
      <c r="I39" s="186"/>
      <c r="J39" s="186"/>
      <c r="K39" s="186"/>
      <c r="L39" s="186"/>
      <c r="M39" s="186"/>
      <c r="N39" s="186"/>
      <c r="O39" s="186"/>
      <c r="P39" s="186"/>
      <c r="Q39" s="186"/>
      <c r="R39" s="186"/>
    </row>
    <row r="40" spans="1:20">
      <c r="A40" s="185"/>
      <c r="B40" s="186"/>
      <c r="C40" s="186"/>
      <c r="D40" s="186"/>
      <c r="E40" s="186"/>
      <c r="F40" s="186"/>
      <c r="G40" s="186"/>
      <c r="H40" s="186"/>
      <c r="I40" s="186"/>
      <c r="J40" s="186"/>
      <c r="K40" s="186"/>
      <c r="L40" s="186"/>
      <c r="M40" s="186"/>
      <c r="N40" s="186"/>
      <c r="O40" s="186"/>
      <c r="P40" s="186"/>
      <c r="Q40" s="186"/>
      <c r="R40" s="186"/>
    </row>
    <row r="41" spans="1:20">
      <c r="A41" s="185"/>
      <c r="B41" s="186"/>
      <c r="C41" s="186"/>
      <c r="D41" s="186"/>
      <c r="E41" s="186"/>
      <c r="F41" s="186"/>
      <c r="G41" s="186"/>
      <c r="H41" s="186"/>
      <c r="I41" s="186"/>
      <c r="J41" s="186"/>
      <c r="K41" s="186"/>
      <c r="L41" s="186"/>
      <c r="M41" s="186"/>
      <c r="N41" s="186"/>
      <c r="O41" s="186"/>
      <c r="P41" s="186"/>
      <c r="Q41" s="186"/>
      <c r="R41" s="186"/>
    </row>
    <row r="42" spans="1:20">
      <c r="A42" s="185"/>
      <c r="B42" s="186"/>
      <c r="C42" s="186"/>
      <c r="D42" s="186"/>
      <c r="E42" s="186"/>
      <c r="F42" s="186"/>
      <c r="G42" s="186"/>
      <c r="H42" s="186"/>
      <c r="I42" s="186"/>
      <c r="J42" s="186"/>
      <c r="K42" s="186"/>
      <c r="L42" s="186"/>
      <c r="M42" s="186"/>
      <c r="N42" s="186"/>
      <c r="O42" s="186"/>
      <c r="P42" s="186"/>
      <c r="Q42" s="186"/>
      <c r="R42" s="186"/>
    </row>
    <row r="43" spans="1:20">
      <c r="A43" s="185"/>
      <c r="B43" s="186"/>
      <c r="C43" s="186"/>
      <c r="D43" s="186"/>
      <c r="E43" s="186"/>
      <c r="F43" s="186"/>
      <c r="G43" s="186"/>
      <c r="H43" s="186"/>
      <c r="I43" s="186"/>
      <c r="J43" s="186"/>
      <c r="K43" s="186"/>
      <c r="L43" s="186"/>
      <c r="M43" s="186"/>
      <c r="N43" s="186"/>
      <c r="O43" s="186"/>
      <c r="P43" s="186"/>
      <c r="Q43" s="186"/>
      <c r="R43" s="186"/>
    </row>
    <row r="44" spans="1:20">
      <c r="A44" s="185"/>
      <c r="B44" s="186"/>
      <c r="C44" s="186"/>
      <c r="D44" s="186"/>
      <c r="E44" s="186"/>
      <c r="F44" s="186"/>
      <c r="G44" s="186"/>
      <c r="H44" s="186"/>
      <c r="I44" s="186"/>
      <c r="J44" s="186"/>
      <c r="K44" s="186"/>
      <c r="L44" s="186"/>
      <c r="M44" s="186"/>
      <c r="N44" s="186"/>
      <c r="O44" s="186"/>
      <c r="P44" s="186"/>
      <c r="Q44" s="186"/>
      <c r="R44" s="186"/>
    </row>
    <row r="45" spans="1:20">
      <c r="A45" s="185"/>
      <c r="B45" s="186"/>
      <c r="C45" s="186"/>
      <c r="D45" s="186"/>
      <c r="E45" s="186"/>
      <c r="F45" s="186"/>
      <c r="G45" s="186"/>
      <c r="H45" s="186"/>
      <c r="I45" s="186"/>
      <c r="J45" s="186"/>
      <c r="K45" s="186"/>
      <c r="L45" s="186"/>
      <c r="M45" s="186"/>
      <c r="N45" s="186"/>
      <c r="O45" s="186"/>
      <c r="P45" s="186"/>
      <c r="Q45" s="186"/>
      <c r="R45" s="186"/>
    </row>
    <row r="46" spans="1:20">
      <c r="A46" s="185"/>
      <c r="B46" s="186"/>
      <c r="C46" s="186"/>
      <c r="D46" s="186"/>
      <c r="E46" s="186"/>
      <c r="F46" s="186"/>
      <c r="G46" s="186"/>
      <c r="H46" s="186"/>
      <c r="I46" s="186"/>
      <c r="J46" s="186"/>
      <c r="K46" s="186"/>
      <c r="L46" s="186"/>
      <c r="M46" s="186"/>
      <c r="N46" s="186"/>
      <c r="O46" s="186"/>
      <c r="P46" s="186"/>
      <c r="Q46" s="186"/>
      <c r="R46" s="186"/>
    </row>
    <row r="47" spans="1:20">
      <c r="A47" s="185"/>
      <c r="B47" s="186"/>
      <c r="C47" s="186"/>
      <c r="D47" s="186"/>
      <c r="E47" s="186"/>
      <c r="F47" s="186"/>
      <c r="G47" s="186"/>
      <c r="H47" s="186"/>
      <c r="I47" s="186"/>
      <c r="J47" s="186"/>
      <c r="K47" s="186"/>
      <c r="L47" s="186"/>
      <c r="M47" s="186"/>
      <c r="N47" s="186"/>
      <c r="O47" s="186"/>
      <c r="P47" s="186"/>
      <c r="Q47" s="186"/>
      <c r="R47" s="186"/>
    </row>
    <row r="48" spans="1:20">
      <c r="A48" s="185"/>
      <c r="B48" s="186"/>
      <c r="C48" s="186"/>
      <c r="D48" s="186"/>
      <c r="E48" s="186"/>
      <c r="F48" s="186"/>
      <c r="G48" s="186"/>
      <c r="H48" s="186"/>
      <c r="I48" s="186"/>
      <c r="J48" s="186"/>
      <c r="K48" s="186"/>
      <c r="L48" s="186"/>
      <c r="M48" s="186"/>
      <c r="N48" s="186"/>
      <c r="O48" s="186"/>
      <c r="P48" s="186"/>
      <c r="Q48" s="186"/>
      <c r="R48" s="186"/>
    </row>
    <row r="49" spans="1:18">
      <c r="A49" s="185"/>
      <c r="B49" s="186"/>
      <c r="C49" s="186"/>
      <c r="D49" s="186"/>
      <c r="E49" s="186"/>
      <c r="F49" s="186"/>
      <c r="G49" s="186"/>
      <c r="H49" s="186"/>
      <c r="I49" s="186"/>
      <c r="J49" s="186"/>
      <c r="K49" s="186"/>
      <c r="L49" s="186"/>
      <c r="M49" s="186"/>
      <c r="N49" s="186"/>
      <c r="O49" s="186"/>
      <c r="P49" s="186"/>
      <c r="Q49" s="186"/>
      <c r="R49" s="186"/>
    </row>
    <row r="50" spans="1:18">
      <c r="A50" s="185"/>
      <c r="B50" s="186"/>
      <c r="C50" s="186"/>
      <c r="D50" s="186"/>
      <c r="E50" s="186"/>
      <c r="F50" s="186"/>
      <c r="G50" s="186"/>
      <c r="H50" s="186"/>
      <c r="I50" s="186"/>
      <c r="J50" s="186"/>
      <c r="K50" s="186"/>
      <c r="L50" s="186"/>
      <c r="M50" s="186"/>
      <c r="N50" s="186"/>
      <c r="O50" s="186"/>
      <c r="P50" s="186"/>
      <c r="Q50" s="186"/>
      <c r="R50" s="186"/>
    </row>
    <row r="51" spans="1:18">
      <c r="A51" s="185"/>
      <c r="B51" s="186"/>
      <c r="C51" s="186"/>
      <c r="D51" s="186"/>
      <c r="E51" s="186"/>
      <c r="F51" s="186"/>
      <c r="G51" s="186"/>
      <c r="H51" s="186"/>
      <c r="I51" s="186"/>
      <c r="J51" s="186"/>
      <c r="K51" s="186"/>
      <c r="L51" s="186"/>
      <c r="M51" s="186"/>
      <c r="N51" s="186"/>
      <c r="O51" s="186"/>
      <c r="P51" s="186"/>
      <c r="Q51" s="186"/>
      <c r="R51" s="186"/>
    </row>
    <row r="52" spans="1:18">
      <c r="A52" s="185"/>
      <c r="B52" s="186"/>
      <c r="C52" s="186"/>
      <c r="D52" s="186"/>
      <c r="E52" s="186"/>
      <c r="F52" s="186"/>
      <c r="G52" s="186"/>
      <c r="H52" s="186"/>
      <c r="I52" s="186"/>
      <c r="J52" s="186"/>
      <c r="K52" s="186"/>
      <c r="L52" s="186"/>
      <c r="M52" s="186"/>
      <c r="N52" s="186"/>
      <c r="O52" s="186"/>
      <c r="P52" s="186"/>
      <c r="Q52" s="186"/>
      <c r="R52" s="186"/>
    </row>
    <row r="53" spans="1:18">
      <c r="A53" s="185"/>
      <c r="B53" s="186"/>
      <c r="C53" s="186"/>
      <c r="D53" s="186"/>
      <c r="E53" s="186"/>
      <c r="F53" s="186"/>
      <c r="G53" s="186"/>
      <c r="H53" s="186"/>
      <c r="I53" s="186"/>
      <c r="J53" s="186"/>
      <c r="K53" s="186"/>
      <c r="L53" s="186"/>
      <c r="M53" s="186"/>
      <c r="N53" s="186"/>
      <c r="O53" s="186"/>
      <c r="P53" s="186"/>
      <c r="Q53" s="186"/>
      <c r="R53" s="186"/>
    </row>
    <row r="54" spans="1:18">
      <c r="A54" s="185"/>
      <c r="B54" s="186"/>
      <c r="C54" s="186"/>
      <c r="D54" s="186"/>
      <c r="E54" s="186"/>
      <c r="F54" s="186"/>
      <c r="G54" s="186"/>
      <c r="H54" s="186"/>
      <c r="I54" s="186"/>
      <c r="J54" s="186"/>
      <c r="K54" s="186"/>
      <c r="L54" s="186"/>
      <c r="M54" s="186"/>
      <c r="N54" s="186"/>
      <c r="O54" s="186"/>
      <c r="P54" s="186"/>
      <c r="Q54" s="186"/>
      <c r="R54" s="186"/>
    </row>
    <row r="55" spans="1:18">
      <c r="A55" s="185"/>
      <c r="B55" s="186"/>
      <c r="C55" s="186"/>
      <c r="D55" s="186"/>
      <c r="E55" s="186"/>
      <c r="F55" s="186"/>
      <c r="G55" s="186"/>
      <c r="H55" s="186"/>
      <c r="I55" s="186"/>
      <c r="J55" s="186"/>
      <c r="K55" s="186"/>
      <c r="L55" s="186"/>
      <c r="M55" s="186"/>
      <c r="N55" s="186"/>
      <c r="O55" s="186"/>
      <c r="P55" s="186"/>
      <c r="Q55" s="186"/>
      <c r="R55" s="186"/>
    </row>
    <row r="56" spans="1:18">
      <c r="A56" s="185"/>
      <c r="B56" s="186"/>
      <c r="C56" s="186"/>
      <c r="D56" s="186"/>
      <c r="E56" s="186"/>
      <c r="F56" s="186"/>
      <c r="G56" s="186"/>
      <c r="H56" s="186"/>
      <c r="I56" s="186"/>
      <c r="J56" s="186"/>
      <c r="K56" s="186"/>
      <c r="L56" s="186"/>
      <c r="M56" s="186"/>
      <c r="N56" s="186"/>
      <c r="O56" s="186"/>
      <c r="P56" s="186"/>
      <c r="Q56" s="186"/>
      <c r="R56" s="186"/>
    </row>
    <row r="57" spans="1:18">
      <c r="A57" s="185"/>
      <c r="B57" s="186"/>
      <c r="C57" s="186"/>
      <c r="D57" s="186"/>
      <c r="E57" s="186"/>
      <c r="F57" s="186"/>
      <c r="G57" s="186"/>
      <c r="H57" s="186"/>
      <c r="I57" s="186"/>
      <c r="J57" s="186"/>
      <c r="K57" s="186"/>
      <c r="L57" s="186"/>
      <c r="M57" s="186"/>
      <c r="N57" s="186"/>
      <c r="O57" s="186"/>
      <c r="P57" s="186"/>
      <c r="Q57" s="186"/>
      <c r="R57" s="186"/>
    </row>
    <row r="58" spans="1:18">
      <c r="A58" s="185"/>
      <c r="B58" s="186"/>
      <c r="C58" s="186"/>
      <c r="D58" s="186"/>
      <c r="E58" s="186"/>
      <c r="F58" s="186"/>
      <c r="G58" s="186"/>
      <c r="H58" s="186"/>
      <c r="I58" s="186"/>
      <c r="J58" s="186"/>
      <c r="K58" s="186"/>
      <c r="L58" s="186"/>
      <c r="M58" s="186"/>
      <c r="N58" s="186"/>
      <c r="O58" s="186"/>
      <c r="P58" s="186"/>
      <c r="Q58" s="186"/>
      <c r="R58" s="186"/>
    </row>
    <row r="59" spans="1:18">
      <c r="A59" s="185"/>
      <c r="B59" s="186"/>
      <c r="C59" s="186"/>
      <c r="D59" s="186"/>
      <c r="E59" s="186"/>
      <c r="F59" s="186"/>
      <c r="G59" s="186"/>
      <c r="H59" s="186"/>
      <c r="I59" s="186"/>
      <c r="J59" s="186"/>
      <c r="K59" s="186"/>
      <c r="L59" s="186"/>
      <c r="M59" s="186"/>
      <c r="N59" s="186"/>
      <c r="O59" s="186"/>
      <c r="P59" s="186"/>
      <c r="Q59" s="186"/>
      <c r="R59" s="186"/>
    </row>
    <row r="60" spans="1:18">
      <c r="A60" s="185"/>
      <c r="B60" s="186"/>
      <c r="C60" s="186"/>
      <c r="D60" s="186"/>
      <c r="E60" s="186"/>
      <c r="F60" s="186"/>
      <c r="G60" s="186"/>
      <c r="H60" s="186"/>
      <c r="I60" s="186"/>
      <c r="J60" s="186"/>
      <c r="K60" s="186"/>
      <c r="L60" s="186"/>
      <c r="M60" s="186"/>
      <c r="N60" s="186"/>
      <c r="O60" s="186"/>
      <c r="P60" s="186"/>
      <c r="Q60" s="186"/>
      <c r="R60" s="186"/>
    </row>
    <row r="61" spans="1:18">
      <c r="A61" s="185"/>
      <c r="B61" s="186"/>
      <c r="C61" s="186"/>
      <c r="D61" s="186"/>
      <c r="E61" s="186"/>
      <c r="F61" s="186"/>
      <c r="G61" s="186"/>
      <c r="H61" s="186"/>
      <c r="I61" s="186"/>
      <c r="J61" s="186"/>
      <c r="K61" s="186"/>
      <c r="L61" s="186"/>
      <c r="M61" s="186"/>
      <c r="N61" s="186"/>
      <c r="O61" s="186"/>
      <c r="P61" s="186"/>
      <c r="Q61" s="186"/>
      <c r="R61" s="186"/>
    </row>
    <row r="62" spans="1:18">
      <c r="A62" s="185"/>
      <c r="B62" s="186"/>
      <c r="C62" s="186"/>
      <c r="D62" s="186"/>
      <c r="E62" s="186"/>
      <c r="F62" s="186"/>
      <c r="G62" s="186"/>
      <c r="H62" s="186"/>
      <c r="I62" s="186"/>
      <c r="J62" s="186"/>
      <c r="K62" s="186"/>
      <c r="L62" s="186"/>
      <c r="M62" s="186"/>
      <c r="N62" s="186"/>
      <c r="O62" s="186"/>
      <c r="P62" s="186"/>
      <c r="Q62" s="186"/>
      <c r="R62" s="186"/>
    </row>
    <row r="63" spans="1:18">
      <c r="A63" s="185"/>
      <c r="B63" s="186"/>
      <c r="C63" s="186"/>
      <c r="D63" s="186"/>
      <c r="E63" s="186"/>
      <c r="F63" s="186"/>
      <c r="G63" s="186"/>
      <c r="H63" s="186"/>
      <c r="I63" s="186"/>
      <c r="J63" s="186"/>
      <c r="K63" s="186"/>
      <c r="L63" s="186"/>
      <c r="M63" s="186"/>
      <c r="N63" s="186"/>
      <c r="O63" s="186"/>
      <c r="P63" s="186"/>
      <c r="Q63" s="186"/>
      <c r="R63" s="186"/>
    </row>
    <row r="64" spans="1:18">
      <c r="A64" s="185"/>
      <c r="B64" s="186"/>
      <c r="C64" s="186"/>
      <c r="D64" s="186"/>
      <c r="E64" s="186"/>
      <c r="F64" s="186"/>
      <c r="G64" s="186"/>
      <c r="H64" s="186"/>
      <c r="I64" s="186"/>
      <c r="J64" s="186"/>
      <c r="K64" s="186"/>
      <c r="L64" s="186"/>
      <c r="M64" s="186"/>
      <c r="N64" s="186"/>
      <c r="O64" s="186"/>
      <c r="P64" s="186"/>
      <c r="Q64" s="186"/>
      <c r="R64" s="186"/>
    </row>
    <row r="65" spans="1:18">
      <c r="A65" s="185"/>
      <c r="B65" s="186"/>
      <c r="C65" s="186"/>
      <c r="D65" s="186"/>
      <c r="E65" s="186"/>
      <c r="F65" s="186"/>
      <c r="G65" s="186"/>
      <c r="H65" s="186"/>
      <c r="I65" s="186"/>
      <c r="J65" s="186"/>
      <c r="K65" s="186"/>
      <c r="L65" s="186"/>
      <c r="M65" s="186"/>
      <c r="N65" s="186"/>
      <c r="O65" s="186"/>
      <c r="P65" s="186"/>
      <c r="Q65" s="186"/>
      <c r="R65" s="186"/>
    </row>
    <row r="66" spans="1:18">
      <c r="A66" s="185"/>
      <c r="B66" s="186"/>
      <c r="C66" s="186"/>
      <c r="D66" s="186"/>
      <c r="E66" s="186"/>
      <c r="F66" s="186"/>
      <c r="G66" s="186"/>
      <c r="H66" s="186"/>
      <c r="I66" s="186"/>
      <c r="J66" s="186"/>
      <c r="K66" s="186"/>
      <c r="L66" s="186"/>
      <c r="M66" s="186"/>
      <c r="N66" s="186"/>
      <c r="O66" s="186"/>
      <c r="P66" s="186"/>
      <c r="Q66" s="186"/>
      <c r="R66" s="186"/>
    </row>
    <row r="67" spans="1:18">
      <c r="A67" s="185"/>
      <c r="B67" s="186"/>
      <c r="C67" s="186"/>
      <c r="D67" s="186"/>
      <c r="E67" s="186"/>
      <c r="F67" s="186"/>
      <c r="G67" s="186"/>
      <c r="H67" s="186"/>
      <c r="I67" s="186"/>
      <c r="J67" s="186"/>
      <c r="K67" s="186"/>
      <c r="L67" s="186"/>
      <c r="M67" s="186"/>
      <c r="N67" s="186"/>
      <c r="O67" s="186"/>
      <c r="P67" s="186"/>
      <c r="Q67" s="186"/>
      <c r="R67" s="186"/>
    </row>
    <row r="68" spans="1:18">
      <c r="A68" s="185"/>
      <c r="B68" s="186"/>
      <c r="C68" s="186"/>
      <c r="D68" s="186"/>
      <c r="E68" s="186"/>
      <c r="F68" s="186"/>
      <c r="G68" s="186"/>
      <c r="H68" s="186"/>
      <c r="I68" s="186"/>
      <c r="J68" s="186"/>
      <c r="K68" s="186"/>
      <c r="L68" s="186"/>
      <c r="M68" s="186"/>
      <c r="N68" s="186"/>
      <c r="O68" s="186"/>
      <c r="P68" s="186"/>
      <c r="Q68" s="186"/>
      <c r="R68" s="186"/>
    </row>
    <row r="69" spans="1:18">
      <c r="A69" s="185"/>
      <c r="B69" s="186"/>
      <c r="C69" s="186"/>
      <c r="D69" s="186"/>
      <c r="E69" s="186"/>
      <c r="F69" s="186"/>
      <c r="G69" s="186"/>
      <c r="H69" s="186"/>
      <c r="I69" s="186"/>
      <c r="J69" s="186"/>
      <c r="K69" s="186"/>
      <c r="L69" s="186"/>
      <c r="M69" s="186"/>
      <c r="N69" s="186"/>
      <c r="O69" s="186"/>
      <c r="P69" s="186"/>
      <c r="Q69" s="186"/>
      <c r="R69" s="186"/>
    </row>
    <row r="70" spans="1:18">
      <c r="A70" s="185"/>
      <c r="B70" s="186"/>
      <c r="C70" s="186"/>
      <c r="D70" s="186"/>
      <c r="E70" s="186"/>
      <c r="F70" s="186"/>
      <c r="G70" s="186"/>
      <c r="H70" s="186"/>
      <c r="I70" s="186"/>
      <c r="J70" s="186"/>
      <c r="K70" s="186"/>
      <c r="L70" s="186"/>
      <c r="M70" s="186"/>
      <c r="N70" s="186"/>
      <c r="O70" s="186"/>
      <c r="P70" s="186"/>
      <c r="Q70" s="186"/>
      <c r="R70" s="186"/>
    </row>
    <row r="71" spans="1:18">
      <c r="A71" s="185"/>
      <c r="B71" s="186"/>
      <c r="C71" s="186"/>
      <c r="D71" s="186"/>
      <c r="E71" s="186"/>
      <c r="F71" s="186"/>
      <c r="G71" s="186"/>
      <c r="H71" s="186"/>
      <c r="I71" s="186"/>
      <c r="J71" s="186"/>
      <c r="K71" s="186"/>
      <c r="L71" s="186"/>
      <c r="M71" s="186"/>
      <c r="N71" s="186"/>
      <c r="O71" s="186"/>
      <c r="P71" s="186"/>
      <c r="Q71" s="186"/>
      <c r="R71" s="186"/>
    </row>
    <row r="72" spans="1:18">
      <c r="A72" s="185"/>
      <c r="B72" s="186"/>
      <c r="C72" s="186"/>
      <c r="D72" s="186"/>
      <c r="E72" s="186"/>
      <c r="F72" s="186"/>
      <c r="G72" s="186"/>
      <c r="H72" s="186"/>
      <c r="I72" s="186"/>
      <c r="J72" s="186"/>
      <c r="K72" s="186"/>
      <c r="L72" s="186"/>
      <c r="M72" s="186"/>
      <c r="N72" s="186"/>
      <c r="O72" s="186"/>
      <c r="P72" s="186"/>
      <c r="Q72" s="186"/>
      <c r="R72" s="186"/>
    </row>
    <row r="73" spans="1:18">
      <c r="A73" s="185"/>
      <c r="B73" s="186"/>
      <c r="C73" s="186"/>
      <c r="D73" s="186"/>
      <c r="E73" s="186"/>
      <c r="F73" s="186"/>
      <c r="G73" s="186"/>
      <c r="H73" s="186"/>
      <c r="I73" s="186"/>
      <c r="J73" s="186"/>
      <c r="K73" s="186"/>
      <c r="L73" s="186"/>
      <c r="M73" s="186"/>
      <c r="N73" s="186"/>
      <c r="O73" s="186"/>
      <c r="P73" s="186"/>
      <c r="Q73" s="186"/>
      <c r="R73" s="186"/>
    </row>
    <row r="74" spans="1:18">
      <c r="A74" s="185"/>
      <c r="B74" s="186"/>
      <c r="C74" s="186"/>
      <c r="D74" s="186"/>
      <c r="E74" s="186"/>
      <c r="F74" s="186"/>
      <c r="G74" s="186"/>
      <c r="H74" s="186"/>
      <c r="I74" s="186"/>
      <c r="J74" s="186"/>
      <c r="K74" s="186"/>
      <c r="L74" s="186"/>
      <c r="M74" s="186"/>
      <c r="N74" s="186"/>
      <c r="O74" s="186"/>
      <c r="P74" s="186"/>
      <c r="Q74" s="186"/>
      <c r="R74" s="186"/>
    </row>
    <row r="75" spans="1:18">
      <c r="A75" s="185"/>
      <c r="B75" s="186"/>
      <c r="C75" s="186"/>
      <c r="D75" s="186"/>
      <c r="E75" s="186"/>
      <c r="F75" s="186"/>
      <c r="G75" s="186"/>
      <c r="H75" s="186"/>
      <c r="I75" s="186"/>
      <c r="J75" s="186"/>
      <c r="K75" s="186"/>
      <c r="L75" s="186"/>
      <c r="M75" s="186"/>
      <c r="N75" s="186"/>
      <c r="O75" s="186"/>
      <c r="P75" s="186"/>
      <c r="Q75" s="186"/>
      <c r="R75" s="186"/>
    </row>
    <row r="76" spans="1:18">
      <c r="A76" s="185"/>
      <c r="B76" s="186"/>
      <c r="C76" s="186"/>
      <c r="D76" s="186"/>
      <c r="E76" s="186"/>
      <c r="F76" s="186"/>
      <c r="G76" s="186"/>
      <c r="H76" s="186"/>
      <c r="I76" s="186"/>
      <c r="J76" s="186"/>
      <c r="K76" s="186"/>
      <c r="L76" s="186"/>
      <c r="M76" s="186"/>
      <c r="N76" s="186"/>
      <c r="O76" s="186"/>
      <c r="P76" s="186"/>
      <c r="Q76" s="186"/>
      <c r="R76" s="186"/>
    </row>
    <row r="77" spans="1:18">
      <c r="A77" s="185"/>
      <c r="B77" s="186"/>
      <c r="C77" s="186"/>
      <c r="D77" s="186"/>
      <c r="E77" s="186"/>
      <c r="F77" s="186"/>
      <c r="G77" s="186"/>
      <c r="H77" s="186"/>
      <c r="I77" s="186"/>
      <c r="J77" s="186"/>
      <c r="K77" s="186"/>
      <c r="L77" s="186"/>
      <c r="M77" s="186"/>
      <c r="N77" s="186"/>
      <c r="O77" s="186"/>
      <c r="P77" s="186"/>
      <c r="Q77" s="186"/>
      <c r="R77" s="186"/>
    </row>
    <row r="78" spans="1:18">
      <c r="A78" s="185"/>
      <c r="B78" s="186"/>
      <c r="C78" s="186"/>
      <c r="D78" s="186"/>
      <c r="E78" s="186"/>
      <c r="F78" s="186"/>
      <c r="G78" s="186"/>
      <c r="H78" s="186"/>
      <c r="I78" s="186"/>
      <c r="J78" s="186"/>
      <c r="K78" s="186"/>
      <c r="L78" s="186"/>
      <c r="M78" s="186"/>
      <c r="N78" s="186"/>
      <c r="O78" s="186"/>
      <c r="P78" s="186"/>
      <c r="Q78" s="186"/>
      <c r="R78" s="186"/>
    </row>
    <row r="79" spans="1:18">
      <c r="A79" s="185"/>
      <c r="B79" s="186"/>
      <c r="C79" s="186"/>
      <c r="D79" s="186"/>
      <c r="E79" s="186"/>
      <c r="F79" s="186"/>
      <c r="G79" s="186"/>
      <c r="H79" s="186"/>
      <c r="I79" s="186"/>
      <c r="J79" s="186"/>
      <c r="K79" s="186"/>
      <c r="L79" s="186"/>
      <c r="M79" s="186"/>
      <c r="N79" s="186"/>
      <c r="O79" s="186"/>
      <c r="P79" s="186"/>
      <c r="Q79" s="186"/>
      <c r="R79" s="186"/>
    </row>
    <row r="80" spans="1:18">
      <c r="A80" s="185"/>
      <c r="B80" s="186"/>
      <c r="C80" s="186"/>
      <c r="D80" s="186"/>
      <c r="E80" s="186"/>
      <c r="F80" s="186"/>
      <c r="G80" s="186"/>
      <c r="H80" s="186"/>
      <c r="I80" s="186"/>
      <c r="J80" s="186"/>
      <c r="K80" s="186"/>
      <c r="L80" s="186"/>
      <c r="M80" s="186"/>
      <c r="N80" s="186"/>
      <c r="O80" s="186"/>
      <c r="P80" s="186"/>
      <c r="Q80" s="186"/>
      <c r="R80" s="186"/>
    </row>
    <row r="81" spans="1:18">
      <c r="A81" s="185"/>
      <c r="B81" s="186"/>
      <c r="C81" s="186"/>
      <c r="D81" s="186"/>
      <c r="E81" s="186"/>
      <c r="F81" s="186"/>
      <c r="G81" s="186"/>
      <c r="H81" s="186"/>
      <c r="I81" s="186"/>
      <c r="J81" s="186"/>
      <c r="K81" s="186"/>
      <c r="L81" s="186"/>
      <c r="M81" s="186"/>
      <c r="N81" s="186"/>
      <c r="O81" s="186"/>
      <c r="P81" s="186"/>
      <c r="Q81" s="186"/>
      <c r="R81" s="186"/>
    </row>
    <row r="82" spans="1:18">
      <c r="A82" s="185"/>
      <c r="B82" s="186"/>
      <c r="C82" s="186"/>
      <c r="D82" s="186"/>
      <c r="E82" s="186"/>
      <c r="F82" s="186"/>
      <c r="G82" s="186"/>
      <c r="H82" s="186"/>
      <c r="I82" s="186"/>
      <c r="J82" s="186"/>
      <c r="K82" s="186"/>
      <c r="L82" s="186"/>
      <c r="M82" s="186"/>
      <c r="N82" s="186"/>
      <c r="O82" s="186"/>
      <c r="P82" s="186"/>
      <c r="Q82" s="186"/>
      <c r="R82" s="186"/>
    </row>
    <row r="83" spans="1:18">
      <c r="A83" s="185"/>
      <c r="B83" s="186"/>
      <c r="C83" s="186"/>
      <c r="D83" s="186"/>
      <c r="E83" s="186"/>
      <c r="F83" s="186"/>
      <c r="G83" s="186"/>
      <c r="H83" s="186"/>
      <c r="I83" s="186"/>
      <c r="J83" s="186"/>
      <c r="K83" s="186"/>
      <c r="L83" s="186"/>
      <c r="M83" s="186"/>
      <c r="N83" s="186"/>
      <c r="O83" s="186"/>
      <c r="P83" s="186"/>
      <c r="Q83" s="186"/>
      <c r="R83" s="186"/>
    </row>
    <row r="84" spans="1:18">
      <c r="A84" s="185"/>
      <c r="B84" s="186"/>
      <c r="C84" s="186"/>
      <c r="D84" s="186"/>
      <c r="E84" s="186"/>
      <c r="F84" s="186"/>
      <c r="G84" s="186"/>
      <c r="H84" s="186"/>
      <c r="I84" s="186"/>
      <c r="J84" s="186"/>
      <c r="K84" s="186"/>
      <c r="L84" s="186"/>
      <c r="M84" s="186"/>
      <c r="N84" s="186"/>
      <c r="O84" s="186"/>
      <c r="P84" s="186"/>
      <c r="Q84" s="186"/>
      <c r="R84" s="186"/>
    </row>
    <row r="85" spans="1:18">
      <c r="A85" s="185"/>
      <c r="B85" s="186"/>
      <c r="C85" s="186"/>
      <c r="D85" s="186"/>
      <c r="E85" s="186"/>
      <c r="F85" s="186"/>
      <c r="G85" s="186"/>
      <c r="H85" s="186"/>
      <c r="I85" s="186"/>
      <c r="J85" s="186"/>
      <c r="K85" s="186"/>
      <c r="L85" s="186"/>
      <c r="M85" s="186"/>
      <c r="N85" s="186"/>
      <c r="O85" s="186"/>
      <c r="P85" s="186"/>
      <c r="Q85" s="186"/>
      <c r="R85" s="186"/>
    </row>
    <row r="86" spans="1:18">
      <c r="A86" s="185"/>
      <c r="B86" s="186"/>
      <c r="C86" s="186"/>
      <c r="D86" s="186"/>
      <c r="E86" s="186"/>
      <c r="F86" s="186"/>
      <c r="G86" s="186"/>
      <c r="H86" s="186"/>
      <c r="I86" s="186"/>
      <c r="J86" s="186"/>
      <c r="K86" s="186"/>
      <c r="L86" s="186"/>
      <c r="M86" s="186"/>
      <c r="N86" s="186"/>
      <c r="O86" s="186"/>
      <c r="P86" s="186"/>
      <c r="Q86" s="186"/>
      <c r="R86" s="186"/>
    </row>
    <row r="87" spans="1:18">
      <c r="A87" s="185"/>
      <c r="B87" s="186"/>
      <c r="C87" s="186"/>
      <c r="D87" s="186"/>
      <c r="E87" s="186"/>
      <c r="F87" s="186"/>
      <c r="G87" s="186"/>
      <c r="H87" s="186"/>
      <c r="I87" s="186"/>
      <c r="J87" s="186"/>
      <c r="K87" s="186"/>
      <c r="L87" s="186"/>
      <c r="M87" s="186"/>
      <c r="N87" s="186"/>
      <c r="O87" s="186"/>
      <c r="P87" s="186"/>
      <c r="Q87" s="186"/>
      <c r="R87" s="186"/>
    </row>
    <row r="88" spans="1:18">
      <c r="A88" s="185"/>
      <c r="B88" s="186"/>
      <c r="C88" s="186"/>
      <c r="D88" s="186"/>
      <c r="E88" s="186"/>
      <c r="F88" s="186"/>
      <c r="G88" s="186"/>
      <c r="H88" s="186"/>
      <c r="I88" s="186"/>
      <c r="J88" s="186"/>
      <c r="K88" s="186"/>
      <c r="L88" s="186"/>
      <c r="M88" s="186"/>
      <c r="N88" s="186"/>
      <c r="O88" s="186"/>
      <c r="P88" s="186"/>
      <c r="Q88" s="186"/>
      <c r="R88" s="186"/>
    </row>
    <row r="89" spans="1:18">
      <c r="A89" s="185"/>
      <c r="B89" s="186"/>
      <c r="C89" s="186"/>
      <c r="D89" s="186"/>
      <c r="E89" s="186"/>
      <c r="F89" s="186"/>
      <c r="G89" s="186"/>
      <c r="H89" s="186"/>
      <c r="I89" s="186"/>
      <c r="J89" s="186"/>
      <c r="K89" s="186"/>
      <c r="L89" s="186"/>
      <c r="M89" s="186"/>
      <c r="N89" s="186"/>
      <c r="O89" s="186"/>
      <c r="P89" s="186"/>
      <c r="Q89" s="186"/>
      <c r="R89" s="186"/>
    </row>
    <row r="90" spans="1:18">
      <c r="A90" s="185"/>
      <c r="B90" s="186"/>
      <c r="C90" s="186"/>
      <c r="D90" s="186"/>
      <c r="E90" s="186"/>
      <c r="F90" s="186"/>
      <c r="G90" s="186"/>
      <c r="H90" s="186"/>
      <c r="I90" s="186"/>
      <c r="J90" s="186"/>
      <c r="K90" s="186"/>
      <c r="L90" s="186"/>
      <c r="M90" s="186"/>
      <c r="N90" s="186"/>
      <c r="O90" s="186"/>
      <c r="P90" s="186"/>
      <c r="Q90" s="186"/>
      <c r="R90" s="186"/>
    </row>
    <row r="91" spans="1:18">
      <c r="A91" s="185"/>
      <c r="B91" s="186"/>
      <c r="C91" s="186"/>
      <c r="D91" s="186"/>
      <c r="E91" s="186"/>
      <c r="F91" s="186"/>
      <c r="G91" s="186"/>
      <c r="H91" s="186"/>
      <c r="I91" s="186"/>
      <c r="J91" s="186"/>
      <c r="K91" s="186"/>
      <c r="L91" s="186"/>
      <c r="M91" s="186"/>
      <c r="N91" s="186"/>
      <c r="O91" s="186"/>
      <c r="P91" s="186"/>
      <c r="Q91" s="186"/>
      <c r="R91" s="186"/>
    </row>
    <row r="92" spans="1:18">
      <c r="A92" s="185"/>
      <c r="B92" s="186"/>
      <c r="C92" s="186"/>
      <c r="D92" s="186"/>
      <c r="E92" s="186"/>
      <c r="F92" s="186"/>
      <c r="G92" s="186"/>
      <c r="H92" s="186"/>
      <c r="I92" s="186"/>
      <c r="J92" s="186"/>
      <c r="K92" s="186"/>
      <c r="L92" s="186"/>
      <c r="M92" s="186"/>
      <c r="N92" s="186"/>
      <c r="O92" s="186"/>
      <c r="P92" s="186"/>
      <c r="Q92" s="186"/>
      <c r="R92" s="186"/>
    </row>
    <row r="93" spans="1:18">
      <c r="A93" s="185"/>
      <c r="B93" s="186"/>
      <c r="C93" s="186"/>
      <c r="D93" s="186"/>
      <c r="E93" s="186"/>
      <c r="F93" s="186"/>
      <c r="G93" s="186"/>
      <c r="H93" s="186"/>
      <c r="I93" s="186"/>
      <c r="J93" s="186"/>
      <c r="K93" s="186"/>
      <c r="L93" s="186"/>
      <c r="M93" s="186"/>
      <c r="N93" s="186"/>
      <c r="O93" s="186"/>
      <c r="P93" s="186"/>
      <c r="Q93" s="186"/>
      <c r="R93" s="186"/>
    </row>
    <row r="94" spans="1:18">
      <c r="A94" s="185"/>
      <c r="B94" s="186"/>
      <c r="C94" s="186"/>
      <c r="D94" s="186"/>
      <c r="E94" s="186"/>
      <c r="F94" s="186"/>
      <c r="G94" s="186"/>
      <c r="H94" s="186"/>
      <c r="I94" s="186"/>
      <c r="J94" s="186"/>
      <c r="K94" s="186"/>
      <c r="L94" s="186"/>
      <c r="M94" s="186"/>
      <c r="N94" s="186"/>
      <c r="O94" s="186"/>
      <c r="P94" s="186"/>
      <c r="Q94" s="186"/>
      <c r="R94" s="186"/>
    </row>
    <row r="95" spans="1:18">
      <c r="A95" s="185"/>
      <c r="B95" s="186"/>
      <c r="C95" s="186"/>
      <c r="D95" s="186"/>
      <c r="E95" s="186"/>
      <c r="F95" s="186"/>
      <c r="G95" s="186"/>
      <c r="H95" s="186"/>
      <c r="I95" s="186"/>
      <c r="J95" s="186"/>
      <c r="K95" s="186"/>
      <c r="L95" s="186"/>
      <c r="M95" s="186"/>
      <c r="N95" s="186"/>
      <c r="O95" s="186"/>
      <c r="P95" s="186"/>
      <c r="Q95" s="186"/>
      <c r="R95" s="186"/>
    </row>
    <row r="96" spans="1:18">
      <c r="A96" s="185"/>
      <c r="B96" s="186"/>
      <c r="C96" s="186"/>
      <c r="D96" s="186"/>
      <c r="E96" s="186"/>
      <c r="F96" s="186"/>
      <c r="G96" s="186"/>
      <c r="H96" s="186"/>
      <c r="I96" s="186"/>
      <c r="J96" s="186"/>
      <c r="K96" s="186"/>
      <c r="L96" s="186"/>
      <c r="M96" s="186"/>
      <c r="N96" s="186"/>
      <c r="O96" s="186"/>
      <c r="P96" s="186"/>
      <c r="Q96" s="186"/>
      <c r="R96" s="186"/>
    </row>
    <row r="97" spans="1:18">
      <c r="A97" s="185"/>
      <c r="B97" s="186"/>
      <c r="C97" s="186"/>
      <c r="D97" s="186"/>
      <c r="E97" s="186"/>
      <c r="F97" s="186"/>
      <c r="G97" s="186"/>
      <c r="H97" s="186"/>
      <c r="I97" s="186"/>
      <c r="J97" s="186"/>
      <c r="K97" s="186"/>
      <c r="L97" s="186"/>
      <c r="M97" s="186"/>
      <c r="N97" s="186"/>
      <c r="O97" s="186"/>
      <c r="P97" s="186"/>
      <c r="Q97" s="186"/>
      <c r="R97" s="186"/>
    </row>
    <row r="98" spans="1:18">
      <c r="A98" s="185"/>
      <c r="B98" s="186"/>
      <c r="C98" s="186"/>
      <c r="D98" s="186"/>
      <c r="E98" s="186"/>
      <c r="F98" s="186"/>
      <c r="G98" s="186"/>
      <c r="H98" s="186"/>
      <c r="I98" s="186"/>
      <c r="J98" s="186"/>
      <c r="K98" s="186"/>
      <c r="L98" s="186"/>
      <c r="M98" s="186"/>
      <c r="N98" s="186"/>
      <c r="O98" s="186"/>
      <c r="P98" s="186"/>
      <c r="Q98" s="186"/>
      <c r="R98" s="186"/>
    </row>
    <row r="99" spans="1:18">
      <c r="A99" s="185"/>
      <c r="B99" s="186"/>
      <c r="C99" s="186"/>
      <c r="D99" s="186"/>
      <c r="E99" s="186"/>
      <c r="F99" s="186"/>
      <c r="G99" s="186"/>
      <c r="H99" s="186"/>
      <c r="I99" s="186"/>
      <c r="J99" s="186"/>
      <c r="K99" s="186"/>
      <c r="L99" s="186"/>
      <c r="M99" s="186"/>
      <c r="N99" s="186"/>
      <c r="O99" s="186"/>
      <c r="P99" s="186"/>
      <c r="Q99" s="186"/>
      <c r="R99" s="186"/>
    </row>
    <row r="100" spans="1:18">
      <c r="A100" s="185"/>
      <c r="B100" s="186"/>
      <c r="C100" s="186"/>
      <c r="D100" s="186"/>
      <c r="E100" s="186"/>
      <c r="F100" s="186"/>
      <c r="G100" s="186"/>
      <c r="H100" s="186"/>
      <c r="I100" s="186"/>
      <c r="J100" s="186"/>
      <c r="K100" s="186"/>
      <c r="L100" s="186"/>
      <c r="M100" s="186"/>
      <c r="N100" s="186"/>
      <c r="O100" s="186"/>
      <c r="P100" s="186"/>
      <c r="Q100" s="186"/>
      <c r="R100" s="186"/>
    </row>
    <row r="101" spans="1:18">
      <c r="A101" s="185"/>
      <c r="B101" s="186"/>
      <c r="C101" s="186"/>
      <c r="D101" s="186"/>
      <c r="E101" s="186"/>
      <c r="F101" s="186"/>
      <c r="G101" s="186"/>
      <c r="H101" s="186"/>
      <c r="I101" s="186"/>
      <c r="J101" s="186"/>
      <c r="K101" s="186"/>
      <c r="L101" s="186"/>
      <c r="M101" s="186"/>
      <c r="N101" s="186"/>
      <c r="O101" s="186"/>
      <c r="P101" s="186"/>
      <c r="Q101" s="186"/>
      <c r="R101" s="186"/>
    </row>
    <row r="102" spans="1:18">
      <c r="A102" s="185"/>
      <c r="B102" s="186"/>
      <c r="C102" s="186"/>
      <c r="D102" s="186"/>
      <c r="E102" s="186"/>
      <c r="F102" s="186"/>
      <c r="G102" s="186"/>
      <c r="H102" s="186"/>
      <c r="I102" s="186"/>
      <c r="J102" s="186"/>
      <c r="K102" s="186"/>
      <c r="L102" s="186"/>
      <c r="M102" s="186"/>
      <c r="N102" s="186"/>
      <c r="O102" s="186"/>
      <c r="P102" s="186"/>
      <c r="Q102" s="186"/>
      <c r="R102" s="186"/>
    </row>
    <row r="103" spans="1:18">
      <c r="A103" s="185"/>
      <c r="B103" s="186"/>
      <c r="C103" s="186"/>
      <c r="D103" s="186"/>
      <c r="E103" s="186"/>
      <c r="F103" s="186"/>
      <c r="G103" s="186"/>
      <c r="H103" s="186"/>
      <c r="I103" s="186"/>
      <c r="J103" s="186"/>
      <c r="K103" s="186"/>
      <c r="L103" s="186"/>
      <c r="M103" s="186"/>
      <c r="N103" s="186"/>
      <c r="O103" s="186"/>
      <c r="P103" s="186"/>
      <c r="Q103" s="186"/>
      <c r="R103" s="186"/>
    </row>
    <row r="104" spans="1:18">
      <c r="A104" s="185"/>
      <c r="B104" s="186"/>
      <c r="C104" s="186"/>
      <c r="D104" s="186"/>
      <c r="E104" s="186"/>
      <c r="F104" s="186"/>
      <c r="G104" s="186"/>
      <c r="H104" s="186"/>
      <c r="I104" s="186"/>
      <c r="J104" s="186"/>
      <c r="K104" s="186"/>
      <c r="L104" s="186"/>
      <c r="M104" s="186"/>
      <c r="N104" s="186"/>
      <c r="O104" s="186"/>
      <c r="P104" s="186"/>
      <c r="Q104" s="186"/>
      <c r="R104" s="186"/>
    </row>
    <row r="105" spans="1:18">
      <c r="A105" s="185"/>
      <c r="B105" s="186"/>
      <c r="C105" s="186"/>
      <c r="D105" s="186"/>
      <c r="E105" s="186"/>
      <c r="F105" s="186"/>
      <c r="G105" s="186"/>
      <c r="H105" s="186"/>
      <c r="I105" s="186"/>
      <c r="J105" s="186"/>
      <c r="K105" s="186"/>
      <c r="L105" s="186"/>
      <c r="M105" s="186"/>
      <c r="N105" s="186"/>
      <c r="O105" s="186"/>
      <c r="P105" s="186"/>
      <c r="Q105" s="186"/>
      <c r="R105" s="186"/>
    </row>
    <row r="106" spans="1:18">
      <c r="A106" s="185"/>
      <c r="B106" s="186"/>
      <c r="C106" s="186"/>
      <c r="D106" s="186"/>
      <c r="E106" s="186"/>
      <c r="F106" s="186"/>
      <c r="G106" s="186"/>
      <c r="H106" s="186"/>
      <c r="I106" s="186"/>
      <c r="J106" s="186"/>
      <c r="K106" s="186"/>
      <c r="L106" s="186"/>
      <c r="M106" s="186"/>
      <c r="N106" s="186"/>
      <c r="O106" s="186"/>
      <c r="P106" s="186"/>
      <c r="Q106" s="186"/>
      <c r="R106" s="186"/>
    </row>
    <row r="107" spans="1:18">
      <c r="A107" s="185"/>
      <c r="B107" s="186"/>
      <c r="C107" s="186"/>
      <c r="D107" s="186"/>
      <c r="E107" s="186"/>
      <c r="F107" s="186"/>
      <c r="G107" s="186"/>
      <c r="H107" s="186"/>
      <c r="I107" s="186"/>
      <c r="J107" s="186"/>
      <c r="K107" s="186"/>
      <c r="L107" s="186"/>
      <c r="M107" s="186"/>
      <c r="N107" s="186"/>
      <c r="O107" s="186"/>
      <c r="P107" s="186"/>
      <c r="Q107" s="186"/>
      <c r="R107" s="186"/>
    </row>
    <row r="108" spans="1:18">
      <c r="A108" s="185"/>
      <c r="B108" s="186"/>
      <c r="C108" s="186"/>
      <c r="D108" s="186"/>
      <c r="E108" s="186"/>
      <c r="F108" s="186"/>
      <c r="G108" s="186"/>
      <c r="H108" s="186"/>
      <c r="I108" s="186"/>
      <c r="J108" s="186"/>
      <c r="K108" s="186"/>
      <c r="L108" s="186"/>
      <c r="M108" s="186"/>
      <c r="N108" s="186"/>
      <c r="O108" s="186"/>
      <c r="P108" s="186"/>
      <c r="Q108" s="186"/>
      <c r="R108" s="186"/>
    </row>
    <row r="109" spans="1:18">
      <c r="A109" s="185"/>
      <c r="B109" s="186"/>
      <c r="C109" s="186"/>
      <c r="D109" s="186"/>
      <c r="E109" s="186"/>
      <c r="F109" s="186"/>
      <c r="G109" s="186"/>
      <c r="H109" s="186"/>
      <c r="I109" s="186"/>
      <c r="J109" s="186"/>
      <c r="K109" s="186"/>
      <c r="L109" s="186"/>
      <c r="M109" s="186"/>
      <c r="N109" s="186"/>
      <c r="O109" s="186"/>
      <c r="P109" s="186"/>
      <c r="Q109" s="186"/>
      <c r="R109" s="186"/>
    </row>
    <row r="110" spans="1:18">
      <c r="A110" s="185"/>
      <c r="B110" s="186"/>
      <c r="C110" s="186"/>
      <c r="D110" s="186"/>
      <c r="E110" s="186"/>
      <c r="F110" s="186"/>
      <c r="G110" s="186"/>
      <c r="H110" s="186"/>
      <c r="I110" s="186"/>
      <c r="J110" s="186"/>
      <c r="K110" s="186"/>
      <c r="L110" s="186"/>
      <c r="M110" s="186"/>
      <c r="N110" s="186"/>
      <c r="O110" s="186"/>
      <c r="P110" s="186"/>
      <c r="Q110" s="186"/>
      <c r="R110" s="186"/>
    </row>
    <row r="111" spans="1:18">
      <c r="A111" s="185"/>
      <c r="B111" s="186"/>
      <c r="C111" s="186"/>
      <c r="D111" s="186"/>
      <c r="E111" s="186"/>
      <c r="F111" s="186"/>
      <c r="G111" s="186"/>
      <c r="H111" s="186"/>
      <c r="I111" s="186"/>
      <c r="J111" s="186"/>
      <c r="K111" s="186"/>
      <c r="L111" s="186"/>
      <c r="M111" s="186"/>
      <c r="N111" s="186"/>
      <c r="O111" s="186"/>
      <c r="P111" s="186"/>
      <c r="Q111" s="186"/>
      <c r="R111" s="186"/>
    </row>
    <row r="112" spans="1:18">
      <c r="A112" s="185"/>
      <c r="B112" s="186"/>
      <c r="C112" s="186"/>
      <c r="D112" s="186"/>
      <c r="E112" s="186"/>
      <c r="F112" s="186"/>
      <c r="G112" s="186"/>
      <c r="H112" s="186"/>
      <c r="I112" s="186"/>
      <c r="J112" s="186"/>
      <c r="K112" s="186"/>
      <c r="L112" s="186"/>
      <c r="M112" s="186"/>
      <c r="N112" s="186"/>
      <c r="O112" s="186"/>
      <c r="P112" s="186"/>
      <c r="Q112" s="186"/>
      <c r="R112" s="186"/>
    </row>
    <row r="113" spans="1:18">
      <c r="A113" s="185"/>
      <c r="B113" s="186"/>
      <c r="C113" s="186"/>
      <c r="D113" s="186"/>
      <c r="E113" s="186"/>
      <c r="F113" s="186"/>
      <c r="G113" s="186"/>
      <c r="H113" s="186"/>
      <c r="I113" s="186"/>
      <c r="J113" s="186"/>
      <c r="K113" s="186"/>
      <c r="L113" s="186"/>
      <c r="M113" s="186"/>
      <c r="N113" s="186"/>
      <c r="O113" s="186"/>
      <c r="P113" s="186"/>
      <c r="Q113" s="186"/>
      <c r="R113" s="186"/>
    </row>
    <row r="114" spans="1:18">
      <c r="A114" s="185"/>
      <c r="B114" s="186"/>
      <c r="C114" s="186"/>
      <c r="D114" s="186"/>
      <c r="E114" s="186"/>
      <c r="F114" s="186"/>
      <c r="G114" s="186"/>
      <c r="H114" s="186"/>
      <c r="I114" s="186"/>
      <c r="J114" s="186"/>
      <c r="K114" s="186"/>
      <c r="L114" s="186"/>
      <c r="M114" s="186"/>
      <c r="N114" s="186"/>
      <c r="O114" s="186"/>
      <c r="P114" s="186"/>
      <c r="Q114" s="186"/>
      <c r="R114" s="186"/>
    </row>
    <row r="115" spans="1:18">
      <c r="A115" s="185"/>
      <c r="B115" s="186"/>
      <c r="C115" s="186"/>
      <c r="D115" s="186"/>
      <c r="E115" s="186"/>
      <c r="F115" s="186"/>
      <c r="G115" s="186"/>
      <c r="H115" s="186"/>
      <c r="I115" s="186"/>
      <c r="J115" s="186"/>
      <c r="K115" s="186"/>
      <c r="L115" s="186"/>
      <c r="M115" s="186"/>
      <c r="N115" s="186"/>
      <c r="O115" s="186"/>
      <c r="P115" s="186"/>
      <c r="Q115" s="186"/>
      <c r="R115" s="186"/>
    </row>
    <row r="116" spans="1:18">
      <c r="A116" s="185"/>
      <c r="B116" s="186"/>
      <c r="C116" s="186"/>
      <c r="D116" s="186"/>
      <c r="E116" s="186"/>
      <c r="F116" s="186"/>
      <c r="G116" s="186"/>
      <c r="H116" s="186"/>
      <c r="I116" s="186"/>
      <c r="J116" s="186"/>
      <c r="K116" s="186"/>
      <c r="L116" s="186"/>
      <c r="M116" s="186"/>
      <c r="N116" s="186"/>
      <c r="O116" s="186"/>
      <c r="P116" s="186"/>
      <c r="Q116" s="186"/>
      <c r="R116" s="186"/>
    </row>
    <row r="117" spans="1:18">
      <c r="A117" s="185"/>
      <c r="B117" s="186"/>
      <c r="C117" s="186"/>
      <c r="D117" s="186"/>
      <c r="E117" s="186"/>
      <c r="F117" s="186"/>
      <c r="G117" s="186"/>
      <c r="H117" s="186"/>
      <c r="I117" s="186"/>
      <c r="J117" s="186"/>
      <c r="K117" s="186"/>
      <c r="L117" s="186"/>
      <c r="M117" s="186"/>
      <c r="N117" s="186"/>
      <c r="O117" s="186"/>
      <c r="P117" s="186"/>
      <c r="Q117" s="186"/>
      <c r="R117" s="186"/>
    </row>
    <row r="118" spans="1:18">
      <c r="A118" s="185"/>
      <c r="B118" s="186"/>
      <c r="C118" s="186"/>
      <c r="D118" s="186"/>
      <c r="E118" s="186"/>
      <c r="F118" s="186"/>
      <c r="G118" s="186"/>
      <c r="H118" s="186"/>
      <c r="I118" s="186"/>
      <c r="J118" s="186"/>
      <c r="K118" s="186"/>
      <c r="L118" s="186"/>
      <c r="M118" s="186"/>
      <c r="N118" s="186"/>
      <c r="O118" s="186"/>
      <c r="P118" s="186"/>
      <c r="Q118" s="186"/>
      <c r="R118" s="186"/>
    </row>
    <row r="119" spans="1:18">
      <c r="A119" s="185"/>
      <c r="B119" s="186"/>
      <c r="C119" s="186"/>
      <c r="D119" s="186"/>
      <c r="E119" s="186"/>
      <c r="F119" s="186"/>
      <c r="G119" s="186"/>
      <c r="H119" s="186"/>
      <c r="I119" s="186"/>
      <c r="J119" s="186"/>
      <c r="K119" s="186"/>
      <c r="L119" s="186"/>
      <c r="M119" s="186"/>
      <c r="N119" s="186"/>
      <c r="O119" s="186"/>
      <c r="P119" s="186"/>
      <c r="Q119" s="186"/>
      <c r="R119" s="186"/>
    </row>
    <row r="120" spans="1:18">
      <c r="A120" s="185"/>
      <c r="B120" s="186"/>
      <c r="C120" s="186"/>
      <c r="D120" s="186"/>
      <c r="E120" s="186"/>
      <c r="F120" s="186"/>
      <c r="G120" s="186"/>
      <c r="H120" s="186"/>
      <c r="I120" s="186"/>
      <c r="J120" s="186"/>
      <c r="K120" s="186"/>
      <c r="L120" s="186"/>
      <c r="M120" s="186"/>
      <c r="N120" s="186"/>
      <c r="O120" s="186"/>
      <c r="P120" s="186"/>
      <c r="Q120" s="186"/>
      <c r="R120" s="186"/>
    </row>
    <row r="121" spans="1:18">
      <c r="A121" s="185"/>
      <c r="B121" s="186"/>
      <c r="C121" s="186"/>
      <c r="D121" s="186"/>
      <c r="E121" s="186"/>
      <c r="F121" s="186"/>
      <c r="G121" s="186"/>
      <c r="H121" s="186"/>
      <c r="I121" s="186"/>
      <c r="J121" s="186"/>
      <c r="K121" s="186"/>
      <c r="L121" s="186"/>
      <c r="M121" s="186"/>
      <c r="N121" s="186"/>
      <c r="O121" s="186"/>
      <c r="P121" s="186"/>
      <c r="Q121" s="186"/>
      <c r="R121" s="186"/>
    </row>
    <row r="122" spans="1:18">
      <c r="A122" s="185"/>
      <c r="B122" s="186"/>
      <c r="C122" s="186"/>
      <c r="D122" s="186"/>
      <c r="E122" s="186"/>
      <c r="F122" s="186"/>
      <c r="G122" s="186"/>
      <c r="H122" s="186"/>
      <c r="I122" s="186"/>
      <c r="J122" s="186"/>
      <c r="K122" s="186"/>
      <c r="L122" s="186"/>
      <c r="M122" s="186"/>
      <c r="N122" s="186"/>
      <c r="O122" s="186"/>
      <c r="P122" s="186"/>
      <c r="Q122" s="186"/>
      <c r="R122" s="186"/>
    </row>
    <row r="123" spans="1:18">
      <c r="A123" s="185"/>
      <c r="B123" s="186"/>
      <c r="C123" s="186"/>
      <c r="D123" s="186"/>
      <c r="E123" s="186"/>
      <c r="F123" s="186"/>
      <c r="G123" s="186"/>
      <c r="H123" s="186"/>
      <c r="I123" s="186"/>
      <c r="J123" s="186"/>
      <c r="K123" s="186"/>
      <c r="L123" s="186"/>
      <c r="M123" s="186"/>
      <c r="N123" s="186"/>
      <c r="O123" s="186"/>
      <c r="P123" s="186"/>
      <c r="Q123" s="186"/>
      <c r="R123" s="186"/>
    </row>
    <row r="124" spans="1:18">
      <c r="A124" s="185"/>
      <c r="B124" s="186"/>
      <c r="C124" s="186"/>
      <c r="D124" s="186"/>
      <c r="E124" s="186"/>
      <c r="F124" s="186"/>
      <c r="G124" s="186"/>
      <c r="H124" s="186"/>
      <c r="I124" s="186"/>
      <c r="J124" s="186"/>
      <c r="K124" s="186"/>
      <c r="L124" s="186"/>
      <c r="M124" s="186"/>
      <c r="N124" s="186"/>
      <c r="O124" s="186"/>
      <c r="P124" s="186"/>
      <c r="Q124" s="186"/>
      <c r="R124" s="186"/>
    </row>
    <row r="125" spans="1:18">
      <c r="A125" s="185"/>
      <c r="B125" s="186"/>
      <c r="C125" s="186"/>
      <c r="D125" s="186"/>
      <c r="E125" s="186"/>
      <c r="F125" s="186"/>
      <c r="G125" s="186"/>
      <c r="H125" s="186"/>
      <c r="I125" s="186"/>
      <c r="J125" s="186"/>
      <c r="K125" s="186"/>
      <c r="L125" s="186"/>
      <c r="M125" s="186"/>
      <c r="N125" s="186"/>
      <c r="O125" s="186"/>
      <c r="P125" s="186"/>
      <c r="Q125" s="186"/>
      <c r="R125" s="186"/>
    </row>
    <row r="126" spans="1:18">
      <c r="A126" s="185"/>
      <c r="B126" s="186"/>
      <c r="C126" s="186"/>
      <c r="D126" s="186"/>
      <c r="E126" s="186"/>
      <c r="F126" s="186"/>
      <c r="G126" s="186"/>
      <c r="H126" s="186"/>
      <c r="I126" s="186"/>
      <c r="J126" s="186"/>
      <c r="K126" s="186"/>
      <c r="L126" s="186"/>
      <c r="M126" s="186"/>
      <c r="N126" s="186"/>
      <c r="O126" s="186"/>
      <c r="P126" s="186"/>
      <c r="Q126" s="186"/>
      <c r="R126" s="186"/>
    </row>
    <row r="127" spans="1:18">
      <c r="A127" s="185"/>
      <c r="B127" s="186"/>
      <c r="C127" s="186"/>
      <c r="D127" s="186"/>
      <c r="E127" s="186"/>
      <c r="F127" s="186"/>
      <c r="G127" s="186"/>
      <c r="H127" s="186"/>
      <c r="I127" s="186"/>
      <c r="J127" s="186"/>
      <c r="K127" s="186"/>
      <c r="L127" s="186"/>
      <c r="M127" s="186"/>
      <c r="N127" s="186"/>
      <c r="O127" s="186"/>
      <c r="P127" s="186"/>
      <c r="Q127" s="186"/>
      <c r="R127" s="186"/>
    </row>
    <row r="128" spans="1:18">
      <c r="A128" s="185"/>
      <c r="B128" s="186"/>
      <c r="C128" s="186"/>
      <c r="D128" s="186"/>
      <c r="E128" s="186"/>
      <c r="F128" s="186"/>
      <c r="G128" s="186"/>
      <c r="H128" s="186"/>
      <c r="I128" s="186"/>
      <c r="J128" s="186"/>
      <c r="K128" s="186"/>
      <c r="L128" s="186"/>
      <c r="M128" s="186"/>
      <c r="N128" s="186"/>
      <c r="O128" s="186"/>
      <c r="P128" s="186"/>
      <c r="Q128" s="186"/>
      <c r="R128" s="186"/>
    </row>
    <row r="129" spans="1:18">
      <c r="A129" s="185"/>
      <c r="B129" s="186"/>
      <c r="C129" s="186"/>
      <c r="D129" s="186"/>
      <c r="E129" s="186"/>
      <c r="F129" s="186"/>
      <c r="G129" s="186"/>
      <c r="H129" s="186"/>
      <c r="I129" s="186"/>
      <c r="J129" s="186"/>
      <c r="K129" s="186"/>
      <c r="L129" s="186"/>
      <c r="M129" s="186"/>
      <c r="N129" s="186"/>
      <c r="O129" s="186"/>
      <c r="P129" s="186"/>
      <c r="Q129" s="186"/>
      <c r="R129" s="186"/>
    </row>
    <row r="130" spans="1:18">
      <c r="A130" s="185"/>
      <c r="B130" s="186"/>
      <c r="C130" s="186"/>
      <c r="D130" s="186"/>
      <c r="E130" s="186"/>
      <c r="F130" s="186"/>
      <c r="G130" s="186"/>
      <c r="H130" s="186"/>
      <c r="I130" s="186"/>
      <c r="J130" s="186"/>
      <c r="K130" s="186"/>
      <c r="L130" s="186"/>
      <c r="M130" s="186"/>
      <c r="N130" s="186"/>
      <c r="O130" s="186"/>
      <c r="P130" s="186"/>
      <c r="Q130" s="186"/>
      <c r="R130" s="186"/>
    </row>
    <row r="131" spans="1:18">
      <c r="A131" s="185"/>
      <c r="B131" s="186"/>
      <c r="C131" s="186"/>
      <c r="D131" s="186"/>
      <c r="E131" s="186"/>
      <c r="F131" s="186"/>
      <c r="G131" s="186"/>
      <c r="H131" s="186"/>
      <c r="I131" s="186"/>
      <c r="J131" s="186"/>
      <c r="K131" s="186"/>
      <c r="L131" s="186"/>
      <c r="M131" s="186"/>
      <c r="N131" s="186"/>
      <c r="O131" s="186"/>
      <c r="P131" s="186"/>
      <c r="Q131" s="186"/>
      <c r="R131" s="186"/>
    </row>
    <row r="132" spans="1:18">
      <c r="A132" s="185"/>
      <c r="B132" s="186"/>
      <c r="C132" s="186"/>
      <c r="D132" s="186"/>
      <c r="E132" s="186"/>
      <c r="F132" s="186"/>
      <c r="G132" s="186"/>
      <c r="H132" s="186"/>
      <c r="I132" s="186"/>
      <c r="J132" s="186"/>
      <c r="K132" s="186"/>
      <c r="L132" s="186"/>
      <c r="M132" s="186"/>
      <c r="N132" s="186"/>
      <c r="O132" s="186"/>
      <c r="P132" s="186"/>
      <c r="Q132" s="186"/>
      <c r="R132" s="186"/>
    </row>
    <row r="133" spans="1:18">
      <c r="A133" s="185"/>
      <c r="B133" s="186"/>
      <c r="C133" s="186"/>
      <c r="D133" s="186"/>
      <c r="E133" s="186"/>
      <c r="F133" s="186"/>
      <c r="G133" s="186"/>
      <c r="H133" s="186"/>
      <c r="I133" s="186"/>
      <c r="J133" s="186"/>
      <c r="K133" s="186"/>
      <c r="L133" s="186"/>
      <c r="M133" s="186"/>
      <c r="N133" s="186"/>
      <c r="O133" s="186"/>
      <c r="P133" s="186"/>
      <c r="Q133" s="186"/>
      <c r="R133" s="186"/>
    </row>
    <row r="134" spans="1:18">
      <c r="A134" s="185"/>
      <c r="B134" s="186"/>
      <c r="C134" s="186"/>
      <c r="D134" s="186"/>
      <c r="E134" s="186"/>
      <c r="F134" s="186"/>
      <c r="G134" s="186"/>
      <c r="H134" s="186"/>
      <c r="I134" s="186"/>
      <c r="J134" s="186"/>
      <c r="K134" s="186"/>
      <c r="L134" s="186"/>
      <c r="M134" s="186"/>
      <c r="N134" s="186"/>
      <c r="O134" s="186"/>
      <c r="P134" s="186"/>
      <c r="Q134" s="186"/>
      <c r="R134" s="186"/>
    </row>
    <row r="135" spans="1:18">
      <c r="A135" s="185"/>
      <c r="B135" s="186"/>
      <c r="C135" s="186"/>
      <c r="D135" s="186"/>
      <c r="E135" s="186"/>
      <c r="F135" s="186"/>
      <c r="G135" s="186"/>
      <c r="H135" s="186"/>
      <c r="I135" s="186"/>
      <c r="J135" s="186"/>
      <c r="K135" s="186"/>
      <c r="L135" s="186"/>
      <c r="M135" s="186"/>
      <c r="N135" s="186"/>
      <c r="O135" s="186"/>
      <c r="P135" s="186"/>
      <c r="Q135" s="186"/>
      <c r="R135" s="186"/>
    </row>
    <row r="136" spans="1:18">
      <c r="A136" s="185"/>
      <c r="B136" s="186"/>
      <c r="C136" s="186"/>
      <c r="D136" s="186"/>
      <c r="E136" s="186"/>
      <c r="F136" s="186"/>
      <c r="G136" s="186"/>
      <c r="H136" s="186"/>
      <c r="I136" s="186"/>
      <c r="J136" s="186"/>
      <c r="K136" s="186"/>
      <c r="L136" s="186"/>
      <c r="M136" s="186"/>
      <c r="N136" s="186"/>
      <c r="O136" s="186"/>
      <c r="P136" s="186"/>
      <c r="Q136" s="186"/>
      <c r="R136" s="186"/>
    </row>
    <row r="137" spans="1:18">
      <c r="A137" s="185"/>
      <c r="B137" s="186"/>
      <c r="C137" s="186"/>
      <c r="D137" s="186"/>
      <c r="E137" s="186"/>
      <c r="F137" s="186"/>
      <c r="G137" s="186"/>
      <c r="H137" s="186"/>
      <c r="I137" s="186"/>
      <c r="J137" s="186"/>
      <c r="K137" s="186"/>
      <c r="L137" s="186"/>
      <c r="M137" s="186"/>
      <c r="N137" s="186"/>
      <c r="O137" s="186"/>
      <c r="P137" s="186"/>
      <c r="Q137" s="186"/>
      <c r="R137" s="186"/>
    </row>
    <row r="138" spans="1:18">
      <c r="A138" s="185"/>
      <c r="B138" s="186"/>
      <c r="C138" s="186"/>
      <c r="D138" s="186"/>
      <c r="E138" s="186"/>
      <c r="F138" s="186"/>
      <c r="G138" s="186"/>
      <c r="H138" s="186"/>
      <c r="I138" s="186"/>
      <c r="J138" s="186"/>
      <c r="K138" s="186"/>
      <c r="L138" s="186"/>
      <c r="M138" s="186"/>
      <c r="N138" s="186"/>
      <c r="O138" s="186"/>
      <c r="P138" s="186"/>
      <c r="Q138" s="186"/>
      <c r="R138" s="186"/>
    </row>
    <row r="139" spans="1:18">
      <c r="A139" s="185"/>
      <c r="B139" s="186"/>
      <c r="C139" s="186"/>
      <c r="D139" s="186"/>
      <c r="E139" s="186"/>
      <c r="F139" s="186"/>
      <c r="G139" s="186"/>
      <c r="H139" s="186"/>
      <c r="I139" s="186"/>
      <c r="J139" s="186"/>
      <c r="K139" s="186"/>
      <c r="L139" s="186"/>
      <c r="M139" s="186"/>
      <c r="N139" s="186"/>
      <c r="O139" s="186"/>
      <c r="P139" s="186"/>
      <c r="Q139" s="186"/>
      <c r="R139" s="186"/>
    </row>
    <row r="140" spans="1:18">
      <c r="A140" s="185"/>
      <c r="B140" s="186"/>
      <c r="C140" s="186"/>
      <c r="D140" s="186"/>
      <c r="E140" s="186"/>
      <c r="F140" s="186"/>
      <c r="G140" s="186"/>
      <c r="H140" s="186"/>
      <c r="I140" s="186"/>
      <c r="J140" s="186"/>
      <c r="K140" s="186"/>
      <c r="L140" s="186"/>
      <c r="M140" s="186"/>
      <c r="N140" s="186"/>
      <c r="O140" s="186"/>
      <c r="P140" s="186"/>
      <c r="Q140" s="186"/>
      <c r="R140" s="186"/>
    </row>
    <row r="141" spans="1:18">
      <c r="A141" s="185"/>
      <c r="B141" s="186"/>
      <c r="C141" s="186"/>
      <c r="D141" s="186"/>
      <c r="E141" s="186"/>
      <c r="F141" s="186"/>
      <c r="G141" s="186"/>
      <c r="H141" s="186"/>
      <c r="I141" s="186"/>
      <c r="J141" s="186"/>
      <c r="K141" s="186"/>
      <c r="L141" s="186"/>
      <c r="M141" s="186"/>
      <c r="N141" s="186"/>
      <c r="O141" s="186"/>
      <c r="P141" s="186"/>
      <c r="Q141" s="186"/>
      <c r="R141" s="186"/>
    </row>
    <row r="142" spans="1:18">
      <c r="A142" s="185"/>
      <c r="B142" s="186"/>
      <c r="C142" s="186"/>
      <c r="D142" s="186"/>
      <c r="E142" s="186"/>
      <c r="F142" s="186"/>
      <c r="G142" s="186"/>
      <c r="H142" s="186"/>
      <c r="I142" s="186"/>
      <c r="J142" s="186"/>
      <c r="K142" s="186"/>
      <c r="L142" s="186"/>
      <c r="M142" s="186"/>
      <c r="N142" s="186"/>
      <c r="O142" s="186"/>
      <c r="P142" s="186"/>
      <c r="Q142" s="186"/>
      <c r="R142" s="186"/>
    </row>
    <row r="143" spans="1:18">
      <c r="A143" s="185"/>
      <c r="B143" s="186"/>
      <c r="C143" s="186"/>
      <c r="D143" s="186"/>
      <c r="E143" s="186"/>
      <c r="F143" s="186"/>
      <c r="G143" s="186"/>
      <c r="H143" s="186"/>
      <c r="I143" s="186"/>
      <c r="J143" s="186"/>
      <c r="K143" s="186"/>
      <c r="L143" s="186"/>
      <c r="M143" s="186"/>
      <c r="N143" s="186"/>
      <c r="O143" s="186"/>
      <c r="P143" s="186"/>
      <c r="Q143" s="186"/>
      <c r="R143" s="186"/>
    </row>
    <row r="144" spans="1:18">
      <c r="A144" s="185"/>
      <c r="B144" s="186"/>
      <c r="C144" s="186"/>
      <c r="D144" s="186"/>
      <c r="E144" s="186"/>
      <c r="F144" s="186"/>
      <c r="G144" s="186"/>
      <c r="H144" s="186"/>
      <c r="I144" s="186"/>
      <c r="J144" s="186"/>
      <c r="K144" s="186"/>
      <c r="L144" s="186"/>
      <c r="M144" s="186"/>
      <c r="N144" s="186"/>
      <c r="O144" s="186"/>
      <c r="P144" s="186"/>
      <c r="Q144" s="186"/>
      <c r="R144" s="186"/>
    </row>
    <row r="145" spans="1:18">
      <c r="A145" s="185"/>
      <c r="B145" s="186"/>
      <c r="C145" s="186"/>
      <c r="D145" s="186"/>
      <c r="E145" s="186"/>
      <c r="F145" s="186"/>
      <c r="G145" s="186"/>
      <c r="H145" s="186"/>
      <c r="I145" s="186"/>
      <c r="J145" s="186"/>
      <c r="K145" s="186"/>
      <c r="L145" s="186"/>
      <c r="M145" s="186"/>
      <c r="N145" s="186"/>
      <c r="O145" s="186"/>
      <c r="P145" s="186"/>
      <c r="Q145" s="186"/>
      <c r="R145" s="186"/>
    </row>
    <row r="146" spans="1:18">
      <c r="A146" s="185"/>
      <c r="B146" s="186"/>
      <c r="C146" s="186"/>
      <c r="D146" s="186"/>
      <c r="E146" s="186"/>
      <c r="F146" s="186"/>
      <c r="G146" s="186"/>
      <c r="H146" s="186"/>
      <c r="I146" s="186"/>
      <c r="J146" s="186"/>
      <c r="K146" s="186"/>
      <c r="L146" s="186"/>
      <c r="M146" s="186"/>
      <c r="N146" s="186"/>
      <c r="O146" s="186"/>
      <c r="P146" s="186"/>
      <c r="Q146" s="186"/>
      <c r="R146" s="186"/>
    </row>
  </sheetData>
  <mergeCells count="16">
    <mergeCell ref="S7:T7"/>
    <mergeCell ref="Q1:S1"/>
    <mergeCell ref="A2:T2"/>
    <mergeCell ref="A3:L3"/>
    <mergeCell ref="A4:T4"/>
    <mergeCell ref="P5:R5"/>
    <mergeCell ref="A7:A8"/>
    <mergeCell ref="B7:B8"/>
    <mergeCell ref="C7:D7"/>
    <mergeCell ref="E7:F7"/>
    <mergeCell ref="G7:H7"/>
    <mergeCell ref="I7:J7"/>
    <mergeCell ref="K7:L7"/>
    <mergeCell ref="M7:N7"/>
    <mergeCell ref="O7:P7"/>
    <mergeCell ref="Q7:R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5"/>
  <sheetViews>
    <sheetView tabSelected="1" workbookViewId="0">
      <selection activeCell="D11" sqref="D11"/>
    </sheetView>
  </sheetViews>
  <sheetFormatPr defaultColWidth="9.109375" defaultRowHeight="15.6"/>
  <cols>
    <col min="1" max="1" width="6.109375" style="213" customWidth="1"/>
    <col min="2" max="2" width="21.5546875" style="189" customWidth="1"/>
    <col min="3" max="3" width="44.109375" style="189" customWidth="1"/>
    <col min="4" max="4" width="13.5546875" style="189" customWidth="1"/>
    <col min="5" max="5" width="9.109375" style="188"/>
    <col min="6" max="16384" width="9.109375" style="189"/>
  </cols>
  <sheetData>
    <row r="1" spans="1:5" ht="39.75" customHeight="1">
      <c r="A1" s="492" t="s">
        <v>604</v>
      </c>
      <c r="B1" s="492"/>
      <c r="C1" s="492"/>
      <c r="D1" s="492"/>
    </row>
    <row r="2" spans="1:5" s="432" customFormat="1" ht="36" customHeight="1">
      <c r="A2" s="493" t="s">
        <v>800</v>
      </c>
      <c r="B2" s="493"/>
      <c r="C2" s="493"/>
      <c r="D2" s="493"/>
      <c r="E2" s="431"/>
    </row>
    <row r="3" spans="1:5">
      <c r="A3" s="337"/>
      <c r="B3" s="337"/>
      <c r="C3" s="337"/>
      <c r="D3" s="337"/>
    </row>
    <row r="4" spans="1:5">
      <c r="A4" s="337"/>
      <c r="B4" s="191"/>
      <c r="C4" s="192" t="s">
        <v>582</v>
      </c>
    </row>
    <row r="5" spans="1:5" s="194" customFormat="1">
      <c r="A5" s="426" t="s">
        <v>547</v>
      </c>
      <c r="B5" s="426" t="s">
        <v>606</v>
      </c>
      <c r="C5" s="426" t="s">
        <v>607</v>
      </c>
      <c r="D5" s="426" t="s">
        <v>608</v>
      </c>
      <c r="E5" s="193"/>
    </row>
    <row r="6" spans="1:5" s="194" customFormat="1" ht="15.75" customHeight="1">
      <c r="A6" s="494" t="s">
        <v>609</v>
      </c>
      <c r="B6" s="494"/>
      <c r="C6" s="494"/>
      <c r="D6" s="195">
        <f>SUBTOTAL(9,D7:D85)</f>
        <v>112689</v>
      </c>
      <c r="E6" s="193"/>
    </row>
    <row r="7" spans="1:5" s="194" customFormat="1" ht="15.75" customHeight="1">
      <c r="A7" s="426" t="s">
        <v>19</v>
      </c>
      <c r="B7" s="494" t="s">
        <v>610</v>
      </c>
      <c r="C7" s="494"/>
      <c r="D7" s="195">
        <f>SUBTOTAL(9,D8:D57)</f>
        <v>51189</v>
      </c>
      <c r="E7" s="193"/>
    </row>
    <row r="8" spans="1:5" s="194" customFormat="1" ht="15.75" customHeight="1">
      <c r="A8" s="426">
        <v>1</v>
      </c>
      <c r="B8" s="490" t="s">
        <v>611</v>
      </c>
      <c r="C8" s="495"/>
      <c r="D8" s="195">
        <f>SUBTOTAL(9,D9:D10)</f>
        <v>3000</v>
      </c>
      <c r="E8" s="193"/>
    </row>
    <row r="9" spans="1:5" s="194" customFormat="1" ht="31.2">
      <c r="A9" s="426"/>
      <c r="B9" s="201" t="s">
        <v>612</v>
      </c>
      <c r="C9" s="196" t="s">
        <v>613</v>
      </c>
      <c r="D9" s="197">
        <v>1000</v>
      </c>
      <c r="E9" s="193"/>
    </row>
    <row r="10" spans="1:5" s="199" customFormat="1" ht="31.2">
      <c r="A10" s="427"/>
      <c r="B10" s="196" t="s">
        <v>614</v>
      </c>
      <c r="C10" s="196" t="s">
        <v>814</v>
      </c>
      <c r="D10" s="197">
        <v>2000</v>
      </c>
      <c r="E10" s="198"/>
    </row>
    <row r="11" spans="1:5" s="194" customFormat="1" ht="15.75" customHeight="1">
      <c r="A11" s="426">
        <v>2</v>
      </c>
      <c r="B11" s="490" t="s">
        <v>615</v>
      </c>
      <c r="C11" s="491"/>
      <c r="D11" s="195">
        <f>SUBTOTAL(9,D12:D17)</f>
        <v>11200</v>
      </c>
      <c r="E11" s="193"/>
    </row>
    <row r="12" spans="1:5" s="199" customFormat="1" ht="31.2">
      <c r="A12" s="426"/>
      <c r="B12" s="196" t="s">
        <v>616</v>
      </c>
      <c r="C12" s="196" t="s">
        <v>617</v>
      </c>
      <c r="D12" s="200">
        <v>3000</v>
      </c>
      <c r="E12" s="198"/>
    </row>
    <row r="13" spans="1:5" s="199" customFormat="1" ht="31.2">
      <c r="A13" s="426"/>
      <c r="B13" s="201" t="s">
        <v>618</v>
      </c>
      <c r="C13" s="202" t="s">
        <v>619</v>
      </c>
      <c r="D13" s="197">
        <v>2000</v>
      </c>
      <c r="E13" s="198"/>
    </row>
    <row r="14" spans="1:5" s="199" customFormat="1" ht="31.2">
      <c r="A14" s="426"/>
      <c r="B14" s="196" t="s">
        <v>620</v>
      </c>
      <c r="C14" s="201" t="s">
        <v>621</v>
      </c>
      <c r="D14" s="197">
        <v>3000</v>
      </c>
      <c r="E14" s="198"/>
    </row>
    <row r="15" spans="1:5" s="199" customFormat="1" ht="46.8">
      <c r="A15" s="426"/>
      <c r="B15" s="196" t="s">
        <v>622</v>
      </c>
      <c r="C15" s="196" t="s">
        <v>623</v>
      </c>
      <c r="D15" s="197">
        <v>1000</v>
      </c>
      <c r="E15" s="198"/>
    </row>
    <row r="16" spans="1:5" s="199" customFormat="1" ht="31.2">
      <c r="A16" s="426"/>
      <c r="B16" s="196" t="s">
        <v>164</v>
      </c>
      <c r="C16" s="196" t="s">
        <v>624</v>
      </c>
      <c r="D16" s="197">
        <v>1200</v>
      </c>
      <c r="E16" s="198"/>
    </row>
    <row r="17" spans="1:5" s="199" customFormat="1" ht="46.8">
      <c r="A17" s="426"/>
      <c r="B17" s="196" t="s">
        <v>625</v>
      </c>
      <c r="C17" s="196" t="s">
        <v>626</v>
      </c>
      <c r="D17" s="197">
        <v>1000</v>
      </c>
      <c r="E17" s="198"/>
    </row>
    <row r="18" spans="1:5" s="199" customFormat="1" ht="15.75" customHeight="1">
      <c r="A18" s="426">
        <v>3</v>
      </c>
      <c r="B18" s="490" t="s">
        <v>795</v>
      </c>
      <c r="C18" s="491"/>
      <c r="D18" s="195">
        <f>SUBTOTAL(9,D19:D19)</f>
        <v>1000</v>
      </c>
      <c r="E18" s="198"/>
    </row>
    <row r="19" spans="1:5" s="199" customFormat="1" ht="46.8">
      <c r="A19" s="427"/>
      <c r="B19" s="196" t="s">
        <v>796</v>
      </c>
      <c r="C19" s="428" t="s">
        <v>797</v>
      </c>
      <c r="D19" s="197">
        <v>1000</v>
      </c>
      <c r="E19" s="198"/>
    </row>
    <row r="20" spans="1:5" s="199" customFormat="1">
      <c r="A20" s="426">
        <v>4</v>
      </c>
      <c r="B20" s="490" t="s">
        <v>628</v>
      </c>
      <c r="C20" s="491"/>
      <c r="D20" s="195">
        <f>SUBTOTAL(9,D21:D21)</f>
        <v>3500</v>
      </c>
      <c r="E20" s="198"/>
    </row>
    <row r="21" spans="1:5" s="199" customFormat="1" ht="31.2">
      <c r="A21" s="427"/>
      <c r="B21" s="196" t="s">
        <v>629</v>
      </c>
      <c r="C21" s="428" t="s">
        <v>630</v>
      </c>
      <c r="D21" s="197">
        <v>3500</v>
      </c>
      <c r="E21" s="198"/>
    </row>
    <row r="22" spans="1:5" s="199" customFormat="1">
      <c r="A22" s="426">
        <v>5</v>
      </c>
      <c r="B22" s="490" t="s">
        <v>631</v>
      </c>
      <c r="C22" s="491"/>
      <c r="D22" s="195">
        <f>SUBTOTAL(9,D23:D23)</f>
        <v>1200</v>
      </c>
      <c r="E22" s="198"/>
    </row>
    <row r="23" spans="1:5" s="194" customFormat="1" ht="31.2">
      <c r="A23" s="426"/>
      <c r="B23" s="428" t="s">
        <v>632</v>
      </c>
      <c r="C23" s="428" t="s">
        <v>815</v>
      </c>
      <c r="D23" s="197">
        <v>1200</v>
      </c>
      <c r="E23" s="193"/>
    </row>
    <row r="24" spans="1:5" s="199" customFormat="1">
      <c r="A24" s="426">
        <v>6</v>
      </c>
      <c r="B24" s="489" t="s">
        <v>633</v>
      </c>
      <c r="C24" s="489"/>
      <c r="D24" s="195">
        <f>SUBTOTAL(9,D25:D25)</f>
        <v>100</v>
      </c>
      <c r="E24" s="198"/>
    </row>
    <row r="25" spans="1:5" s="199" customFormat="1" ht="62.4">
      <c r="A25" s="427"/>
      <c r="B25" s="428" t="s">
        <v>166</v>
      </c>
      <c r="C25" s="428" t="s">
        <v>634</v>
      </c>
      <c r="D25" s="197">
        <v>100</v>
      </c>
      <c r="E25" s="198"/>
    </row>
    <row r="26" spans="1:5" s="199" customFormat="1">
      <c r="A26" s="426">
        <v>7</v>
      </c>
      <c r="B26" s="489" t="s">
        <v>635</v>
      </c>
      <c r="C26" s="489"/>
      <c r="D26" s="195">
        <f>SUBTOTAL(9,D27:D27)</f>
        <v>500</v>
      </c>
      <c r="E26" s="198"/>
    </row>
    <row r="27" spans="1:5" s="194" customFormat="1" ht="31.2">
      <c r="A27" s="426"/>
      <c r="B27" s="428" t="s">
        <v>636</v>
      </c>
      <c r="C27" s="428" t="s">
        <v>637</v>
      </c>
      <c r="D27" s="197">
        <v>500</v>
      </c>
      <c r="E27" s="193"/>
    </row>
    <row r="28" spans="1:5" s="199" customFormat="1">
      <c r="A28" s="426">
        <v>8</v>
      </c>
      <c r="B28" s="489" t="s">
        <v>638</v>
      </c>
      <c r="C28" s="489"/>
      <c r="D28" s="195">
        <f>SUBTOTAL(9,D29:D30)</f>
        <v>6000</v>
      </c>
      <c r="E28" s="198"/>
    </row>
    <row r="29" spans="1:5" s="194" customFormat="1">
      <c r="A29" s="426"/>
      <c r="B29" s="428" t="s">
        <v>636</v>
      </c>
      <c r="C29" s="428" t="s">
        <v>639</v>
      </c>
      <c r="D29" s="203">
        <v>4000</v>
      </c>
      <c r="E29" s="193"/>
    </row>
    <row r="30" spans="1:5" s="199" customFormat="1" ht="31.2">
      <c r="A30" s="427"/>
      <c r="B30" s="428" t="s">
        <v>640</v>
      </c>
      <c r="C30" s="428" t="s">
        <v>641</v>
      </c>
      <c r="D30" s="197">
        <v>2000</v>
      </c>
      <c r="E30" s="198"/>
    </row>
    <row r="31" spans="1:5" s="199" customFormat="1" ht="15.75" customHeight="1">
      <c r="A31" s="426">
        <v>9</v>
      </c>
      <c r="B31" s="489" t="s">
        <v>642</v>
      </c>
      <c r="C31" s="489"/>
      <c r="D31" s="195">
        <f>SUBTOTAL(9,D32:D32)</f>
        <v>1500</v>
      </c>
      <c r="E31" s="198"/>
    </row>
    <row r="32" spans="1:5" s="199" customFormat="1" ht="31.2">
      <c r="A32" s="427"/>
      <c r="B32" s="428" t="s">
        <v>643</v>
      </c>
      <c r="C32" s="428" t="s">
        <v>627</v>
      </c>
      <c r="D32" s="197">
        <v>1500</v>
      </c>
      <c r="E32" s="198"/>
    </row>
    <row r="33" spans="1:5" s="199" customFormat="1" ht="15.75" customHeight="1">
      <c r="A33" s="426">
        <v>10</v>
      </c>
      <c r="B33" s="489" t="s">
        <v>644</v>
      </c>
      <c r="C33" s="489"/>
      <c r="D33" s="195">
        <f>SUBTOTAL(9,D34:D34)</f>
        <v>189</v>
      </c>
      <c r="E33" s="198"/>
    </row>
    <row r="34" spans="1:5" s="199" customFormat="1" ht="31.2">
      <c r="A34" s="427"/>
      <c r="B34" s="428" t="s">
        <v>645</v>
      </c>
      <c r="C34" s="428" t="s">
        <v>816</v>
      </c>
      <c r="D34" s="197">
        <v>189</v>
      </c>
      <c r="E34" s="198"/>
    </row>
    <row r="35" spans="1:5" s="199" customFormat="1">
      <c r="A35" s="426">
        <v>11</v>
      </c>
      <c r="B35" s="489" t="s">
        <v>646</v>
      </c>
      <c r="C35" s="489"/>
      <c r="D35" s="195">
        <f>SUBTOTAL(9,D36:D36)</f>
        <v>1000</v>
      </c>
      <c r="E35" s="198"/>
    </row>
    <row r="36" spans="1:5" s="199" customFormat="1" ht="62.4">
      <c r="A36" s="427"/>
      <c r="B36" s="428" t="s">
        <v>646</v>
      </c>
      <c r="C36" s="428" t="s">
        <v>817</v>
      </c>
      <c r="D36" s="197">
        <v>1000</v>
      </c>
      <c r="E36" s="198"/>
    </row>
    <row r="37" spans="1:5" s="199" customFormat="1" ht="15.75" customHeight="1">
      <c r="A37" s="426">
        <v>12</v>
      </c>
      <c r="B37" s="489" t="s">
        <v>647</v>
      </c>
      <c r="C37" s="489"/>
      <c r="D37" s="195">
        <f>SUBTOTAL(9,D38:D39)</f>
        <v>3500</v>
      </c>
      <c r="E37" s="198"/>
    </row>
    <row r="38" spans="1:5" s="199" customFormat="1" ht="31.2">
      <c r="A38" s="496"/>
      <c r="B38" s="498" t="s">
        <v>648</v>
      </c>
      <c r="C38" s="428" t="s">
        <v>649</v>
      </c>
      <c r="D38" s="197">
        <v>2000</v>
      </c>
      <c r="E38" s="198"/>
    </row>
    <row r="39" spans="1:5" s="199" customFormat="1" ht="46.8">
      <c r="A39" s="497"/>
      <c r="B39" s="499"/>
      <c r="C39" s="428" t="s">
        <v>650</v>
      </c>
      <c r="D39" s="197">
        <v>1500</v>
      </c>
      <c r="E39" s="198"/>
    </row>
    <row r="40" spans="1:5" s="199" customFormat="1" ht="15.75" customHeight="1">
      <c r="A40" s="426">
        <v>13</v>
      </c>
      <c r="B40" s="489" t="s">
        <v>651</v>
      </c>
      <c r="C40" s="489"/>
      <c r="D40" s="195">
        <f>SUBTOTAL(9,D41:D41)</f>
        <v>4000</v>
      </c>
      <c r="E40" s="198"/>
    </row>
    <row r="41" spans="1:5" s="199" customFormat="1" ht="31.2">
      <c r="A41" s="427"/>
      <c r="B41" s="428" t="s">
        <v>652</v>
      </c>
      <c r="C41" s="428" t="s">
        <v>818</v>
      </c>
      <c r="D41" s="197">
        <v>4000</v>
      </c>
      <c r="E41" s="198"/>
    </row>
    <row r="42" spans="1:5" s="198" customFormat="1" ht="15.75" customHeight="1">
      <c r="A42" s="204">
        <v>14</v>
      </c>
      <c r="B42" s="488" t="s">
        <v>653</v>
      </c>
      <c r="C42" s="488"/>
      <c r="D42" s="205">
        <f>SUBTOTAL(9,D43:D43)</f>
        <v>3000</v>
      </c>
    </row>
    <row r="43" spans="1:5" s="198" customFormat="1" ht="46.8">
      <c r="A43" s="206"/>
      <c r="B43" s="207" t="s">
        <v>654</v>
      </c>
      <c r="C43" s="208" t="s">
        <v>819</v>
      </c>
      <c r="D43" s="203">
        <v>3000</v>
      </c>
    </row>
    <row r="44" spans="1:5" s="199" customFormat="1" ht="15.75" customHeight="1">
      <c r="A44" s="426">
        <v>15</v>
      </c>
      <c r="B44" s="489" t="s">
        <v>655</v>
      </c>
      <c r="C44" s="489"/>
      <c r="D44" s="195">
        <f>SUBTOTAL(9,D45:D45)</f>
        <v>1500</v>
      </c>
      <c r="E44" s="198"/>
    </row>
    <row r="45" spans="1:5" s="199" customFormat="1">
      <c r="A45" s="427"/>
      <c r="B45" s="428" t="s">
        <v>656</v>
      </c>
      <c r="C45" s="209" t="s">
        <v>657</v>
      </c>
      <c r="D45" s="197">
        <v>1500</v>
      </c>
      <c r="E45" s="198"/>
    </row>
    <row r="46" spans="1:5" s="199" customFormat="1" ht="15.75" customHeight="1">
      <c r="A46" s="426">
        <v>16</v>
      </c>
      <c r="B46" s="490" t="s">
        <v>658</v>
      </c>
      <c r="C46" s="491"/>
      <c r="D46" s="195">
        <f>SUBTOTAL(9,D47:D47)</f>
        <v>1000</v>
      </c>
      <c r="E46" s="198"/>
    </row>
    <row r="47" spans="1:5" s="199" customFormat="1" ht="31.2">
      <c r="A47" s="427"/>
      <c r="B47" s="428" t="s">
        <v>659</v>
      </c>
      <c r="C47" s="209" t="s">
        <v>660</v>
      </c>
      <c r="D47" s="203">
        <v>1000</v>
      </c>
      <c r="E47" s="198"/>
    </row>
    <row r="48" spans="1:5" s="199" customFormat="1" ht="15.75" customHeight="1">
      <c r="A48" s="426">
        <v>17</v>
      </c>
      <c r="B48" s="489" t="s">
        <v>661</v>
      </c>
      <c r="C48" s="489"/>
      <c r="D48" s="195">
        <f>SUBTOTAL(9,D49:D49)</f>
        <v>3000</v>
      </c>
      <c r="E48" s="198"/>
    </row>
    <row r="49" spans="1:5" s="199" customFormat="1" ht="31.2">
      <c r="A49" s="427"/>
      <c r="B49" s="428" t="s">
        <v>662</v>
      </c>
      <c r="C49" s="209" t="s">
        <v>627</v>
      </c>
      <c r="D49" s="197">
        <v>3000</v>
      </c>
      <c r="E49" s="198"/>
    </row>
    <row r="50" spans="1:5" s="199" customFormat="1" ht="15.75" customHeight="1">
      <c r="A50" s="426">
        <v>18</v>
      </c>
      <c r="B50" s="489" t="s">
        <v>663</v>
      </c>
      <c r="C50" s="489"/>
      <c r="D50" s="195">
        <f>SUBTOTAL(9,D51:D51)</f>
        <v>2500</v>
      </c>
      <c r="E50" s="198"/>
    </row>
    <row r="51" spans="1:5" s="199" customFormat="1">
      <c r="A51" s="427"/>
      <c r="B51" s="428" t="s">
        <v>664</v>
      </c>
      <c r="C51" s="209" t="s">
        <v>820</v>
      </c>
      <c r="D51" s="197">
        <v>2500</v>
      </c>
      <c r="E51" s="198"/>
    </row>
    <row r="52" spans="1:5" s="194" customFormat="1">
      <c r="A52" s="426">
        <v>19</v>
      </c>
      <c r="B52" s="429" t="s">
        <v>665</v>
      </c>
      <c r="C52" s="430"/>
      <c r="D52" s="195">
        <f>SUBTOTAL(9,D53:D53)</f>
        <v>1000</v>
      </c>
      <c r="E52" s="193"/>
    </row>
    <row r="53" spans="1:5" s="199" customFormat="1">
      <c r="A53" s="427"/>
      <c r="B53" s="428" t="s">
        <v>216</v>
      </c>
      <c r="C53" s="209" t="s">
        <v>666</v>
      </c>
      <c r="D53" s="197">
        <v>1000</v>
      </c>
      <c r="E53" s="198"/>
    </row>
    <row r="54" spans="1:5" s="199" customFormat="1" ht="15.75" customHeight="1">
      <c r="A54" s="426">
        <v>20</v>
      </c>
      <c r="B54" s="429" t="s">
        <v>810</v>
      </c>
      <c r="C54" s="209"/>
      <c r="D54" s="195">
        <f>SUBTOTAL(9,D55:D55)</f>
        <v>1000</v>
      </c>
      <c r="E54" s="198"/>
    </row>
    <row r="55" spans="1:5" s="199" customFormat="1" ht="15.75" customHeight="1">
      <c r="A55" s="427"/>
      <c r="B55" s="428" t="s">
        <v>218</v>
      </c>
      <c r="C55" s="209" t="s">
        <v>811</v>
      </c>
      <c r="D55" s="197">
        <v>1000</v>
      </c>
      <c r="E55" s="198"/>
    </row>
    <row r="56" spans="1:5" s="199" customFormat="1" ht="15.75" customHeight="1">
      <c r="A56" s="426">
        <v>21</v>
      </c>
      <c r="B56" s="489" t="s">
        <v>812</v>
      </c>
      <c r="C56" s="489"/>
      <c r="D56" s="195">
        <f>SUBTOTAL(9,D57:D57)</f>
        <v>1500</v>
      </c>
      <c r="E56" s="198"/>
    </row>
    <row r="57" spans="1:5" s="199" customFormat="1" ht="31.2">
      <c r="A57" s="427"/>
      <c r="B57" s="428" t="s">
        <v>813</v>
      </c>
      <c r="C57" s="209" t="s">
        <v>811</v>
      </c>
      <c r="D57" s="197">
        <v>1500</v>
      </c>
      <c r="E57" s="198"/>
    </row>
    <row r="58" spans="1:5" s="194" customFormat="1" ht="15.75" customHeight="1">
      <c r="A58" s="426" t="s">
        <v>62</v>
      </c>
      <c r="B58" s="500" t="s">
        <v>667</v>
      </c>
      <c r="C58" s="500"/>
      <c r="D58" s="195">
        <f>SUBTOTAL(9,D59:D85)</f>
        <v>61500</v>
      </c>
      <c r="E58" s="193"/>
    </row>
    <row r="59" spans="1:5" s="199" customFormat="1" ht="15.75" customHeight="1">
      <c r="A59" s="426">
        <v>1</v>
      </c>
      <c r="B59" s="490" t="s">
        <v>668</v>
      </c>
      <c r="C59" s="491"/>
      <c r="D59" s="195">
        <f>SUBTOTAL(9,D60:D79)</f>
        <v>51300</v>
      </c>
      <c r="E59" s="210"/>
    </row>
    <row r="60" spans="1:5" s="199" customFormat="1" ht="31.2">
      <c r="A60" s="427"/>
      <c r="B60" s="428" t="s">
        <v>669</v>
      </c>
      <c r="C60" s="428" t="s">
        <v>821</v>
      </c>
      <c r="D60" s="197">
        <v>3000</v>
      </c>
      <c r="E60" s="198"/>
    </row>
    <row r="61" spans="1:5" s="199" customFormat="1" ht="31.2">
      <c r="A61" s="427"/>
      <c r="B61" s="428" t="s">
        <v>278</v>
      </c>
      <c r="C61" s="428" t="s">
        <v>822</v>
      </c>
      <c r="D61" s="197">
        <v>3000</v>
      </c>
      <c r="E61" s="198"/>
    </row>
    <row r="62" spans="1:5" s="199" customFormat="1" ht="31.2">
      <c r="A62" s="427"/>
      <c r="B62" s="428" t="s">
        <v>312</v>
      </c>
      <c r="C62" s="428" t="s">
        <v>823</v>
      </c>
      <c r="D62" s="197">
        <v>1300</v>
      </c>
      <c r="E62" s="198"/>
    </row>
    <row r="63" spans="1:5" s="199" customFormat="1" ht="31.2">
      <c r="A63" s="427"/>
      <c r="B63" s="428" t="s">
        <v>274</v>
      </c>
      <c r="C63" s="428" t="s">
        <v>670</v>
      </c>
      <c r="D63" s="197">
        <v>3000</v>
      </c>
      <c r="E63" s="198"/>
    </row>
    <row r="64" spans="1:5" s="199" customFormat="1" ht="31.2">
      <c r="A64" s="427"/>
      <c r="B64" s="428" t="s">
        <v>276</v>
      </c>
      <c r="C64" s="428" t="s">
        <v>671</v>
      </c>
      <c r="D64" s="197">
        <v>1500</v>
      </c>
      <c r="E64" s="198"/>
    </row>
    <row r="65" spans="1:5" s="199" customFormat="1" ht="31.2">
      <c r="A65" s="427"/>
      <c r="B65" s="428" t="s">
        <v>318</v>
      </c>
      <c r="C65" s="428" t="s">
        <v>672</v>
      </c>
      <c r="D65" s="197">
        <v>2500</v>
      </c>
      <c r="E65" s="198"/>
    </row>
    <row r="66" spans="1:5" s="199" customFormat="1" ht="31.2">
      <c r="A66" s="427"/>
      <c r="B66" s="428" t="s">
        <v>300</v>
      </c>
      <c r="C66" s="428" t="s">
        <v>673</v>
      </c>
      <c r="D66" s="197">
        <v>2500</v>
      </c>
      <c r="E66" s="198"/>
    </row>
    <row r="67" spans="1:5" s="199" customFormat="1" ht="31.2">
      <c r="A67" s="427"/>
      <c r="B67" s="428" t="s">
        <v>674</v>
      </c>
      <c r="C67" s="428" t="s">
        <v>675</v>
      </c>
      <c r="D67" s="197">
        <v>2500</v>
      </c>
      <c r="E67" s="198"/>
    </row>
    <row r="68" spans="1:5" s="199" customFormat="1" ht="31.2">
      <c r="A68" s="427"/>
      <c r="B68" s="428" t="s">
        <v>280</v>
      </c>
      <c r="C68" s="428" t="s">
        <v>824</v>
      </c>
      <c r="D68" s="197">
        <v>2500</v>
      </c>
      <c r="E68" s="198"/>
    </row>
    <row r="69" spans="1:5" s="199" customFormat="1" ht="31.2">
      <c r="A69" s="427"/>
      <c r="B69" s="428" t="s">
        <v>306</v>
      </c>
      <c r="C69" s="428" t="s">
        <v>676</v>
      </c>
      <c r="D69" s="197">
        <v>3000</v>
      </c>
      <c r="E69" s="198"/>
    </row>
    <row r="70" spans="1:5" s="199" customFormat="1" ht="31.2">
      <c r="A70" s="427"/>
      <c r="B70" s="428" t="s">
        <v>290</v>
      </c>
      <c r="C70" s="428" t="s">
        <v>677</v>
      </c>
      <c r="D70" s="197">
        <v>3000</v>
      </c>
      <c r="E70" s="198"/>
    </row>
    <row r="71" spans="1:5" s="199" customFormat="1" ht="31.2">
      <c r="A71" s="427"/>
      <c r="B71" s="428" t="s">
        <v>304</v>
      </c>
      <c r="C71" s="428" t="s">
        <v>825</v>
      </c>
      <c r="D71" s="197">
        <v>2500</v>
      </c>
      <c r="E71" s="198"/>
    </row>
    <row r="72" spans="1:5" s="199" customFormat="1" ht="31.2">
      <c r="A72" s="427"/>
      <c r="B72" s="428" t="s">
        <v>296</v>
      </c>
      <c r="C72" s="211" t="s">
        <v>826</v>
      </c>
      <c r="D72" s="197">
        <v>2000</v>
      </c>
      <c r="E72" s="198"/>
    </row>
    <row r="73" spans="1:5" s="199" customFormat="1" ht="31.2">
      <c r="A73" s="427"/>
      <c r="B73" s="428" t="s">
        <v>294</v>
      </c>
      <c r="C73" s="428" t="s">
        <v>827</v>
      </c>
      <c r="D73" s="197">
        <v>2500</v>
      </c>
      <c r="E73" s="198"/>
    </row>
    <row r="74" spans="1:5" s="199" customFormat="1" ht="31.2">
      <c r="A74" s="427"/>
      <c r="B74" s="428" t="s">
        <v>302</v>
      </c>
      <c r="C74" s="428" t="s">
        <v>828</v>
      </c>
      <c r="D74" s="197">
        <v>2000</v>
      </c>
      <c r="E74" s="198"/>
    </row>
    <row r="75" spans="1:5" s="199" customFormat="1" ht="15.75" customHeight="1">
      <c r="A75" s="427"/>
      <c r="B75" s="428" t="s">
        <v>320</v>
      </c>
      <c r="C75" s="428" t="s">
        <v>678</v>
      </c>
      <c r="D75" s="197">
        <v>3500</v>
      </c>
      <c r="E75" s="198"/>
    </row>
    <row r="76" spans="1:5" s="199" customFormat="1" ht="15.75" customHeight="1">
      <c r="A76" s="427"/>
      <c r="B76" s="212" t="s">
        <v>298</v>
      </c>
      <c r="C76" s="428" t="s">
        <v>829</v>
      </c>
      <c r="D76" s="197">
        <v>3500</v>
      </c>
      <c r="E76" s="198"/>
    </row>
    <row r="77" spans="1:5" s="199" customFormat="1" ht="15.75" customHeight="1">
      <c r="A77" s="427"/>
      <c r="B77" s="212" t="s">
        <v>679</v>
      </c>
      <c r="C77" s="428" t="s">
        <v>830</v>
      </c>
      <c r="D77" s="197">
        <v>2500</v>
      </c>
      <c r="E77" s="198"/>
    </row>
    <row r="78" spans="1:5" s="199" customFormat="1" ht="15.75" customHeight="1">
      <c r="A78" s="427"/>
      <c r="B78" s="428" t="s">
        <v>680</v>
      </c>
      <c r="C78" s="428" t="s">
        <v>681</v>
      </c>
      <c r="D78" s="203">
        <v>3000</v>
      </c>
      <c r="E78" s="198"/>
    </row>
    <row r="79" spans="1:5" s="199" customFormat="1" ht="15.75" customHeight="1">
      <c r="A79" s="427"/>
      <c r="B79" s="428" t="s">
        <v>798</v>
      </c>
      <c r="C79" s="428" t="s">
        <v>799</v>
      </c>
      <c r="D79" s="203">
        <v>2000</v>
      </c>
      <c r="E79" s="198"/>
    </row>
    <row r="80" spans="1:5" s="199" customFormat="1" ht="15.75" customHeight="1">
      <c r="A80" s="426">
        <v>2</v>
      </c>
      <c r="B80" s="489" t="s">
        <v>682</v>
      </c>
      <c r="C80" s="489"/>
      <c r="D80" s="195">
        <f>SUBTOTAL(9,D81:D81)</f>
        <v>2500</v>
      </c>
      <c r="E80" s="198"/>
    </row>
    <row r="81" spans="1:5" s="199" customFormat="1" ht="31.2">
      <c r="A81" s="427"/>
      <c r="B81" s="428" t="s">
        <v>683</v>
      </c>
      <c r="C81" s="209" t="s">
        <v>684</v>
      </c>
      <c r="D81" s="197">
        <v>2500</v>
      </c>
      <c r="E81" s="198"/>
    </row>
    <row r="82" spans="1:5" s="199" customFormat="1" ht="15.75" customHeight="1">
      <c r="A82" s="426">
        <v>3</v>
      </c>
      <c r="B82" s="489" t="s">
        <v>685</v>
      </c>
      <c r="C82" s="489"/>
      <c r="D82" s="195">
        <f>SUBTOTAL(9,D83:D83)</f>
        <v>5000</v>
      </c>
      <c r="E82" s="198"/>
    </row>
    <row r="83" spans="1:5" s="199" customFormat="1" ht="46.8">
      <c r="A83" s="427"/>
      <c r="B83" s="428" t="s">
        <v>686</v>
      </c>
      <c r="C83" s="209" t="s">
        <v>831</v>
      </c>
      <c r="D83" s="197">
        <v>5000</v>
      </c>
      <c r="E83" s="198"/>
    </row>
    <row r="84" spans="1:5" s="199" customFormat="1" ht="15.75" customHeight="1">
      <c r="A84" s="426">
        <v>4</v>
      </c>
      <c r="B84" s="489" t="s">
        <v>687</v>
      </c>
      <c r="C84" s="489"/>
      <c r="D84" s="195">
        <f>SUBTOTAL(9,D85:D85)</f>
        <v>2700</v>
      </c>
      <c r="E84" s="198"/>
    </row>
    <row r="85" spans="1:5" s="199" customFormat="1" ht="31.2">
      <c r="A85" s="427"/>
      <c r="B85" s="428" t="s">
        <v>688</v>
      </c>
      <c r="C85" s="209" t="s">
        <v>689</v>
      </c>
      <c r="D85" s="197">
        <v>2700</v>
      </c>
      <c r="E85" s="198"/>
    </row>
  </sheetData>
  <mergeCells count="30">
    <mergeCell ref="B56:C56"/>
    <mergeCell ref="B58:C58"/>
    <mergeCell ref="B59:C59"/>
    <mergeCell ref="B82:C82"/>
    <mergeCell ref="B84:C84"/>
    <mergeCell ref="B11:C11"/>
    <mergeCell ref="B80:C80"/>
    <mergeCell ref="A1:D1"/>
    <mergeCell ref="A2:D2"/>
    <mergeCell ref="A6:C6"/>
    <mergeCell ref="B7:C7"/>
    <mergeCell ref="B8:C8"/>
    <mergeCell ref="A38:A39"/>
    <mergeCell ref="B38:B39"/>
    <mergeCell ref="B18:C18"/>
    <mergeCell ref="B20:C20"/>
    <mergeCell ref="B22:C22"/>
    <mergeCell ref="B24:C24"/>
    <mergeCell ref="B26:C26"/>
    <mergeCell ref="B28:C28"/>
    <mergeCell ref="B50:C50"/>
    <mergeCell ref="B42:C42"/>
    <mergeCell ref="B44:C44"/>
    <mergeCell ref="B46:C46"/>
    <mergeCell ref="B48:C48"/>
    <mergeCell ref="B31:C31"/>
    <mergeCell ref="B33:C33"/>
    <mergeCell ref="B35:C35"/>
    <mergeCell ref="B37:C37"/>
    <mergeCell ref="B40:C40"/>
  </mergeCells>
  <pageMargins left="0.83" right="0.49" top="0.59"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6"/>
  <sheetViews>
    <sheetView workbookViewId="0">
      <selection activeCell="C13" sqref="C13"/>
    </sheetView>
  </sheetViews>
  <sheetFormatPr defaultRowHeight="14.4"/>
  <cols>
    <col min="2" max="2" width="23.33203125" customWidth="1"/>
    <col min="3" max="3" width="47.5546875" customWidth="1"/>
    <col min="4" max="4" width="18" customWidth="1"/>
  </cols>
  <sheetData>
    <row r="1" spans="1:4" ht="15.6">
      <c r="A1" s="492" t="s">
        <v>690</v>
      </c>
      <c r="B1" s="492"/>
      <c r="C1" s="492"/>
      <c r="D1" s="492"/>
    </row>
    <row r="2" spans="1:4" ht="15.6">
      <c r="A2" s="501" t="s">
        <v>605</v>
      </c>
      <c r="B2" s="501"/>
      <c r="C2" s="501"/>
      <c r="D2" s="501"/>
    </row>
    <row r="3" spans="1:4" ht="15.6">
      <c r="A3" s="190"/>
      <c r="B3" s="190"/>
      <c r="C3" s="190"/>
      <c r="D3" s="190"/>
    </row>
    <row r="4" spans="1:4" ht="15.6">
      <c r="A4" s="190"/>
      <c r="B4" s="190"/>
      <c r="C4" s="192" t="s">
        <v>582</v>
      </c>
      <c r="D4" s="189"/>
    </row>
    <row r="5" spans="1:4" ht="16.8">
      <c r="A5" s="214" t="s">
        <v>547</v>
      </c>
      <c r="B5" s="214" t="s">
        <v>606</v>
      </c>
      <c r="C5" s="214" t="s">
        <v>607</v>
      </c>
      <c r="D5" s="214" t="s">
        <v>608</v>
      </c>
    </row>
    <row r="6" spans="1:4" ht="50.4">
      <c r="A6" s="502">
        <v>1</v>
      </c>
      <c r="B6" s="504" t="s">
        <v>691</v>
      </c>
      <c r="C6" s="215" t="s">
        <v>692</v>
      </c>
      <c r="D6" s="216">
        <v>1785</v>
      </c>
    </row>
    <row r="7" spans="1:4" ht="33.6">
      <c r="A7" s="503"/>
      <c r="B7" s="505"/>
      <c r="C7" s="217" t="s">
        <v>693</v>
      </c>
      <c r="D7" s="218">
        <v>500</v>
      </c>
    </row>
    <row r="8" spans="1:4" ht="33.6">
      <c r="A8" s="217">
        <v>2</v>
      </c>
      <c r="B8" s="219" t="s">
        <v>186</v>
      </c>
      <c r="C8" s="217" t="s">
        <v>694</v>
      </c>
      <c r="D8" s="218">
        <v>770</v>
      </c>
    </row>
    <row r="9" spans="1:4" ht="50.4">
      <c r="A9" s="217">
        <v>3</v>
      </c>
      <c r="B9" s="219" t="s">
        <v>695</v>
      </c>
      <c r="C9" s="217" t="s">
        <v>696</v>
      </c>
      <c r="D9" s="218">
        <v>490</v>
      </c>
    </row>
    <row r="10" spans="1:4" ht="50.4">
      <c r="A10" s="217">
        <v>4</v>
      </c>
      <c r="B10" s="219" t="s">
        <v>697</v>
      </c>
      <c r="C10" s="217" t="s">
        <v>698</v>
      </c>
      <c r="D10" s="218">
        <v>150</v>
      </c>
    </row>
    <row r="11" spans="1:4" ht="33.6">
      <c r="A11" s="217">
        <v>5</v>
      </c>
      <c r="B11" s="219" t="s">
        <v>212</v>
      </c>
      <c r="C11" s="217" t="s">
        <v>699</v>
      </c>
      <c r="D11" s="218">
        <v>150</v>
      </c>
    </row>
    <row r="12" spans="1:4" ht="33.6">
      <c r="A12" s="217">
        <v>6</v>
      </c>
      <c r="B12" s="219" t="s">
        <v>700</v>
      </c>
      <c r="C12" s="217" t="s">
        <v>701</v>
      </c>
      <c r="D12" s="218">
        <v>50</v>
      </c>
    </row>
    <row r="13" spans="1:4" ht="33.6">
      <c r="A13" s="217">
        <v>7</v>
      </c>
      <c r="B13" s="219" t="s">
        <v>428</v>
      </c>
      <c r="C13" s="217" t="s">
        <v>701</v>
      </c>
      <c r="D13" s="218">
        <v>150</v>
      </c>
    </row>
    <row r="14" spans="1:4" ht="33.6">
      <c r="A14" s="217">
        <v>8</v>
      </c>
      <c r="B14" s="219" t="s">
        <v>702</v>
      </c>
      <c r="C14" s="217" t="s">
        <v>703</v>
      </c>
      <c r="D14" s="218">
        <v>100</v>
      </c>
    </row>
    <row r="15" spans="1:4" ht="33.6">
      <c r="A15" s="220">
        <v>9</v>
      </c>
      <c r="B15" s="221" t="s">
        <v>181</v>
      </c>
      <c r="C15" s="220" t="s">
        <v>703</v>
      </c>
      <c r="D15" s="222">
        <v>100</v>
      </c>
    </row>
    <row r="16" spans="1:4" ht="16.8">
      <c r="A16" s="214"/>
      <c r="B16" s="214"/>
      <c r="C16" s="214" t="s">
        <v>704</v>
      </c>
      <c r="D16" s="223">
        <f>SUM(D6:D15)</f>
        <v>4245</v>
      </c>
    </row>
  </sheetData>
  <mergeCells count="4">
    <mergeCell ref="A1:D1"/>
    <mergeCell ref="A2:D2"/>
    <mergeCell ref="A6:A7"/>
    <mergeCell ref="B6: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PL01</vt:lpstr>
      <vt:lpstr>PL02</vt:lpstr>
      <vt:lpstr>2.1</vt:lpstr>
      <vt:lpstr>2.2</vt:lpstr>
      <vt:lpstr>PL03</vt:lpstr>
      <vt:lpstr>4A</vt:lpstr>
      <vt:lpstr>4B</vt:lpstr>
      <vt:lpstr>3.1</vt:lpstr>
      <vt:lpstr>3.2</vt:lpstr>
      <vt:lpstr>3.3</vt:lpstr>
      <vt:lpstr>'3.1'!Print_Titles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cp:lastModifiedBy>
  <cp:lastPrinted>2022-12-05T02:26:31Z</cp:lastPrinted>
  <dcterms:created xsi:type="dcterms:W3CDTF">2022-11-05T15:03:20Z</dcterms:created>
  <dcterms:modified xsi:type="dcterms:W3CDTF">2022-12-08T07:08:24Z</dcterms:modified>
</cp:coreProperties>
</file>