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110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  <externalReference r:id="rId9"/>
  </externalReferences>
  <definedNames>
    <definedName name="_xlnm.Print_Area" localSheetId="0">'Sheet1'!$A$1:$I$83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<sst xmlns="http://schemas.openxmlformats.org/spreadsheetml/2006/main" count="143" uniqueCount="135">
  <si>
    <t>QUYẾT TOÁN THU, CHI NGÂN SÁCH NĂM 2016</t>
  </si>
  <si>
    <t xml:space="preserve">(Kèm theo Báo cáo số         /BC-UBND ngày        tháng       năm 2016 của UBND tỉnh Quảng Bình) </t>
  </si>
  <si>
    <t xml:space="preserve">(Kèm theo Nghị quyết số         /2016/NQ-HĐND ngày        tháng        năm 2016 của Hội đồng nhân dân tỉnh Quảng Bình) </t>
  </si>
  <si>
    <t xml:space="preserve">Kèm theo Tờ trình số         /TTr-UBND ngày        tháng        năm 2017 của Ủy ban nhân dân tỉnh Quảng Bình) </t>
  </si>
  <si>
    <t>Đơn vị tính: Đồng</t>
  </si>
  <si>
    <t>SỐ TT</t>
  </si>
  <si>
    <t xml:space="preserve"> CHỈ TIÊU</t>
  </si>
  <si>
    <t xml:space="preserve"> QUYẾT TOÁN 2015</t>
  </si>
  <si>
    <t>DỰ TOÁN 2016</t>
  </si>
  <si>
    <t xml:space="preserve"> QUYẾT TOÁN 2016</t>
  </si>
  <si>
    <t>So sánh QT 2016 với DT 2016</t>
  </si>
  <si>
    <t>TW</t>
  </si>
  <si>
    <t>ĐP</t>
  </si>
  <si>
    <t>TW(%)</t>
  </si>
  <si>
    <t>ĐP(%)</t>
  </si>
  <si>
    <t>Ckỳ(%)</t>
  </si>
  <si>
    <t>A</t>
  </si>
  <si>
    <t>PHẦN THU</t>
  </si>
  <si>
    <t>Tổng thu NSNN</t>
  </si>
  <si>
    <t>Trong đó: ĐP được hưởng</t>
  </si>
  <si>
    <t>I</t>
  </si>
  <si>
    <t>Thu tại địa bàn</t>
  </si>
  <si>
    <t>Thu nội địa</t>
  </si>
  <si>
    <t>1.1</t>
  </si>
  <si>
    <t>Thu cân đối ngân sách địa phương</t>
  </si>
  <si>
    <t>1.1.1</t>
  </si>
  <si>
    <t>Thu từ DNNNTW</t>
  </si>
  <si>
    <t>1.1.2</t>
  </si>
  <si>
    <t>Thu DNNN ĐP</t>
  </si>
  <si>
    <t>1.1.3</t>
  </si>
  <si>
    <t>Thu từ DN có vốn ĐTNN</t>
  </si>
  <si>
    <t>1.1.4</t>
  </si>
  <si>
    <t>Thu ngoài QD</t>
  </si>
  <si>
    <t>1.1.5</t>
  </si>
  <si>
    <t>Thuế SD đất  phi NN</t>
  </si>
  <si>
    <t>1.1.6</t>
  </si>
  <si>
    <t>Thu thuế trước bạ</t>
  </si>
  <si>
    <t>1.1.7</t>
  </si>
  <si>
    <t>Thu cấp quyền khai thác khoáng sản</t>
  </si>
  <si>
    <t>1.1.8</t>
  </si>
  <si>
    <t>Thu tiền thuê đất</t>
  </si>
  <si>
    <t>1.1.9</t>
  </si>
  <si>
    <t>Tiền bán nhà thuộc SHNN</t>
  </si>
  <si>
    <t>1.1.10</t>
  </si>
  <si>
    <t>Thuế thu nhập ĐV người có thu nhập cao</t>
  </si>
  <si>
    <t>1.1.11</t>
  </si>
  <si>
    <t>Phí và lệ phí</t>
  </si>
  <si>
    <t>- Trung ương</t>
  </si>
  <si>
    <t>- Tỉnh, huyện</t>
  </si>
  <si>
    <t xml:space="preserve"> - Xã phường</t>
  </si>
  <si>
    <t>1.1.12</t>
  </si>
  <si>
    <t>Thu tiền sử dụng đất</t>
  </si>
  <si>
    <t>1.1.13</t>
  </si>
  <si>
    <t>Thuế bảo vệ môi trường</t>
  </si>
  <si>
    <t>1.1.14</t>
  </si>
  <si>
    <t>Thu cố định tại xã</t>
  </si>
  <si>
    <t>1.1.15</t>
  </si>
  <si>
    <t>Thu khác</t>
  </si>
  <si>
    <t>1.2</t>
  </si>
  <si>
    <t>Các khoản thu được để lại chi  QL qua NS</t>
  </si>
  <si>
    <t>1.2.1</t>
  </si>
  <si>
    <t>Thu học phí</t>
  </si>
  <si>
    <t>1.2.2</t>
  </si>
  <si>
    <t>Phí sử dụng bến bãi qua cửa khẩu Cha Lo</t>
  </si>
  <si>
    <t>1.2.3</t>
  </si>
  <si>
    <t>Phí Phong nha</t>
  </si>
  <si>
    <t>1.2.4</t>
  </si>
  <si>
    <t>Thu viện trợ</t>
  </si>
  <si>
    <t>1.2.5</t>
  </si>
  <si>
    <t>Thu các khoản huy động đóng góp</t>
  </si>
  <si>
    <t>Thu từ xổ số kiến thiết</t>
  </si>
  <si>
    <t>Thu từ XNK</t>
  </si>
  <si>
    <t xml:space="preserve"> II</t>
  </si>
  <si>
    <t>Bổ sung từ NS cấp trên</t>
  </si>
  <si>
    <t xml:space="preserve"> Bổ sung cân đối</t>
  </si>
  <si>
    <t xml:space="preserve"> Bổ sung theo mục tiêu</t>
  </si>
  <si>
    <t xml:space="preserve"> Bổ sung làm lương</t>
  </si>
  <si>
    <t xml:space="preserve"> Bổ sung theo chương trình dự án</t>
  </si>
  <si>
    <t>III</t>
  </si>
  <si>
    <t>Thu huy động đầu tư theo quy định của Khoản 3 Điều 8</t>
  </si>
  <si>
    <t>IV</t>
  </si>
  <si>
    <t>Thu kết dư</t>
  </si>
  <si>
    <t>V</t>
  </si>
  <si>
    <t xml:space="preserve"> Thu chuyển nguồn</t>
  </si>
  <si>
    <t xml:space="preserve"> VI</t>
  </si>
  <si>
    <t xml:space="preserve"> Tăng thu làm lương</t>
  </si>
  <si>
    <t>VII</t>
  </si>
  <si>
    <t xml:space="preserve"> Thu trái phiếu</t>
  </si>
  <si>
    <t>VIII</t>
  </si>
  <si>
    <t xml:space="preserve"> Thu từ NS cấp dưới nộp lên</t>
  </si>
  <si>
    <t xml:space="preserve"> B</t>
  </si>
  <si>
    <t>PHẦN CHI</t>
  </si>
  <si>
    <t>Tổng chi NSĐP</t>
  </si>
  <si>
    <t>Chi theo cân đối ngân sách</t>
  </si>
  <si>
    <t>Chi đầu tư phát triển</t>
  </si>
  <si>
    <t>Chi xây dựng cơ bản</t>
  </si>
  <si>
    <t>Hỗ trợ doanh nghiệp</t>
  </si>
  <si>
    <t>Chi trả nợ vốn và lãi tiền vay</t>
  </si>
  <si>
    <t>Chi thường xuyên</t>
  </si>
  <si>
    <t>3.1</t>
  </si>
  <si>
    <t>Chi trợ giá</t>
  </si>
  <si>
    <t>3.2</t>
  </si>
  <si>
    <t>Chi SN kinh tế</t>
  </si>
  <si>
    <t>3.3</t>
  </si>
  <si>
    <t>Chi SN giáo dục đào tạo</t>
  </si>
  <si>
    <t>3.4</t>
  </si>
  <si>
    <t>Chi SN y tế</t>
  </si>
  <si>
    <t>3.5</t>
  </si>
  <si>
    <t>Chi sự nghiệp văn hoá - TDTT</t>
  </si>
  <si>
    <t>3.6</t>
  </si>
  <si>
    <t>Chị sự nghiệp khoa học</t>
  </si>
  <si>
    <t>3.7</t>
  </si>
  <si>
    <t>Chi SN phát thanh - T. hình</t>
  </si>
  <si>
    <t>3.8</t>
  </si>
  <si>
    <t>Chi đảm bảo XH</t>
  </si>
  <si>
    <t>3.9</t>
  </si>
  <si>
    <t>Chi QL hành chính</t>
  </si>
  <si>
    <t>3.10</t>
  </si>
  <si>
    <t>Chi ANQP địa phương</t>
  </si>
  <si>
    <t>3.11</t>
  </si>
  <si>
    <t>Chi khác</t>
  </si>
  <si>
    <t>3.12</t>
  </si>
  <si>
    <t xml:space="preserve"> Chi hoạt động môi trường</t>
  </si>
  <si>
    <t>Chi từ dự bị phí</t>
  </si>
  <si>
    <t>Chi lập quỹ DTTC</t>
  </si>
  <si>
    <t xml:space="preserve"> Kinh phí làm lương</t>
  </si>
  <si>
    <t>Chi chuyển nguồn sang năm sau</t>
  </si>
  <si>
    <t>II</t>
  </si>
  <si>
    <t>Chi từ nguồn thu để lại đơn vị chi  QL qua NSNN</t>
  </si>
  <si>
    <t>Chi từ nguồn học phí</t>
  </si>
  <si>
    <t>Chi từ nguồn thu viện trợ</t>
  </si>
  <si>
    <t>Chi từ nguồn huy động đóng góp</t>
  </si>
  <si>
    <t>Chi từ nguồn thu XSKT</t>
  </si>
  <si>
    <t>Chi tiền vay</t>
  </si>
  <si>
    <t>Chi nộp ngân sách cấp trên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</si>
</sst>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2"/>
      <color indexed="8"/>
      <name val="Times New Roman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left"/>
    </xf>
    <xf numFmtId="3" fontId="3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3" fontId="3" fillId="0" borderId="12" xfId="42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 quotePrefix="1">
      <alignment horizontal="left"/>
    </xf>
    <xf numFmtId="3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GAN%20SACH\QUYET%20TOAN\2015\2015\QUYET%20TOAN%202015\TongQT2015%202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acPhongBan\PhongQuanLyNganSach\NguyenVanTy\ANH%20THUYNH\DU%20TOAN%202018%20&#272;P\b&#225;o%20c&#225;o%20quy&#7871;t%20to&#225;n%20tr&#236;nh%20H&#272;ND\TongQT2016%20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08-B03"/>
      <sheetName val="PL08_B02"/>
      <sheetName val="HDND"/>
      <sheetName val="Sac Thue"/>
      <sheetName val="CD 2"/>
      <sheetName val="Can doi"/>
      <sheetName val="PL6.35"/>
      <sheetName val="PL6.41"/>
      <sheetName val="PL6.51"/>
      <sheetName val="chi tiết thu chi"/>
      <sheetName val="chi tiết thu chi (chuyen giao)"/>
      <sheetName val="dong gop"/>
      <sheetName val="ctmt"/>
      <sheetName val="thu toan tinh"/>
      <sheetName val="PL8.07"/>
    </sheetNames>
    <sheetDataSet>
      <sheetData sheetId="1">
        <row r="63">
          <cell r="E63">
            <v>43287347800</v>
          </cell>
        </row>
        <row r="64">
          <cell r="E64">
            <v>26043692200</v>
          </cell>
        </row>
      </sheetData>
      <sheetData sheetId="2">
        <row r="10">
          <cell r="F10">
            <v>9673672213232</v>
          </cell>
        </row>
        <row r="11">
          <cell r="F11">
            <v>9430057671776</v>
          </cell>
        </row>
        <row r="12">
          <cell r="F12">
            <v>2757328272075</v>
          </cell>
        </row>
        <row r="13">
          <cell r="F13">
            <v>2567600838187</v>
          </cell>
        </row>
        <row r="14">
          <cell r="F14">
            <v>2398969371476</v>
          </cell>
        </row>
        <row r="15">
          <cell r="F15">
            <v>138939709706</v>
          </cell>
        </row>
        <row r="16">
          <cell r="F16">
            <v>141884653512</v>
          </cell>
        </row>
        <row r="17">
          <cell r="F17">
            <v>8557610056</v>
          </cell>
        </row>
        <row r="18">
          <cell r="F18">
            <v>491878028953</v>
          </cell>
        </row>
        <row r="19">
          <cell r="F19">
            <v>6410445620</v>
          </cell>
        </row>
        <row r="20">
          <cell r="F20">
            <v>137568226077</v>
          </cell>
        </row>
        <row r="21">
          <cell r="F21">
            <v>33441090250</v>
          </cell>
        </row>
        <row r="22">
          <cell r="F22">
            <v>64072398956</v>
          </cell>
        </row>
        <row r="23">
          <cell r="F23">
            <v>1734693000</v>
          </cell>
        </row>
        <row r="24">
          <cell r="F24">
            <v>53141017799</v>
          </cell>
        </row>
        <row r="25">
          <cell r="F25">
            <v>162847904263</v>
          </cell>
        </row>
        <row r="26">
          <cell r="F26">
            <v>29980547231</v>
          </cell>
        </row>
        <row r="27">
          <cell r="F27">
            <v>109414509310</v>
          </cell>
        </row>
        <row r="28">
          <cell r="F28">
            <v>23452847722</v>
          </cell>
        </row>
        <row r="29">
          <cell r="F29">
            <v>796660197330</v>
          </cell>
        </row>
        <row r="30">
          <cell r="F30">
            <v>242416584233</v>
          </cell>
        </row>
        <row r="31">
          <cell r="F31">
            <v>27400022634</v>
          </cell>
        </row>
        <row r="32">
          <cell r="F32">
            <v>119416811721</v>
          </cell>
        </row>
        <row r="33">
          <cell r="F33">
            <v>168631466711</v>
          </cell>
        </row>
        <row r="34">
          <cell r="F34">
            <v>42768856755</v>
          </cell>
        </row>
        <row r="35">
          <cell r="F35">
            <v>4997385950</v>
          </cell>
        </row>
        <row r="36">
          <cell r="F36">
            <v>88255976871</v>
          </cell>
        </row>
        <row r="37">
          <cell r="F37">
            <v>32609247135</v>
          </cell>
        </row>
        <row r="38">
          <cell r="F38">
            <v>189727433888</v>
          </cell>
        </row>
        <row r="39">
          <cell r="F39">
            <v>5420804877223</v>
          </cell>
        </row>
        <row r="40">
          <cell r="F40">
            <v>1900788000000</v>
          </cell>
        </row>
        <row r="41">
          <cell r="F41">
            <v>3520016877223</v>
          </cell>
        </row>
        <row r="44">
          <cell r="F44">
            <v>228000000000</v>
          </cell>
        </row>
        <row r="45">
          <cell r="F45">
            <v>199412541761</v>
          </cell>
        </row>
        <row r="46">
          <cell r="F46">
            <v>985261958905</v>
          </cell>
        </row>
        <row r="48">
          <cell r="F48">
            <v>0</v>
          </cell>
        </row>
        <row r="49">
          <cell r="F49">
            <v>55464540634</v>
          </cell>
        </row>
        <row r="50">
          <cell r="F50">
            <v>239049449329</v>
          </cell>
        </row>
        <row r="51">
          <cell r="F51">
            <v>9191008222447</v>
          </cell>
        </row>
        <row r="52">
          <cell r="F52">
            <v>8967832861473</v>
          </cell>
        </row>
        <row r="53">
          <cell r="F53">
            <v>2189880948382</v>
          </cell>
        </row>
        <row r="54">
          <cell r="F54">
            <v>2188880948382</v>
          </cell>
        </row>
        <row r="55">
          <cell r="F55">
            <v>1000000000</v>
          </cell>
        </row>
        <row r="56">
          <cell r="F56">
            <v>223455050000</v>
          </cell>
        </row>
        <row r="57">
          <cell r="F57">
            <v>5062568969275</v>
          </cell>
        </row>
        <row r="58">
          <cell r="F58">
            <v>19423806036</v>
          </cell>
        </row>
        <row r="59">
          <cell r="F59">
            <v>620445068659</v>
          </cell>
        </row>
        <row r="60">
          <cell r="F60">
            <v>1984534221151</v>
          </cell>
        </row>
        <row r="61">
          <cell r="F61">
            <v>330813289004</v>
          </cell>
        </row>
        <row r="62">
          <cell r="F62">
            <v>62533181327</v>
          </cell>
        </row>
        <row r="63">
          <cell r="F63">
            <v>17831911731</v>
          </cell>
        </row>
        <row r="64">
          <cell r="F64">
            <v>31637425848</v>
          </cell>
        </row>
        <row r="65">
          <cell r="F65">
            <v>415344413009</v>
          </cell>
        </row>
        <row r="66">
          <cell r="F66">
            <v>1243387149551</v>
          </cell>
        </row>
        <row r="67">
          <cell r="F67">
            <v>145985158728</v>
          </cell>
        </row>
        <row r="68">
          <cell r="F68">
            <v>124970101548</v>
          </cell>
        </row>
        <row r="69">
          <cell r="F69">
            <v>65663242683</v>
          </cell>
        </row>
        <row r="70">
          <cell r="F70">
            <v>0</v>
          </cell>
        </row>
        <row r="71">
          <cell r="F71">
            <v>1000000000</v>
          </cell>
        </row>
        <row r="73">
          <cell r="F73">
            <v>1490927893816</v>
          </cell>
        </row>
        <row r="74">
          <cell r="F74">
            <v>167710820340</v>
          </cell>
        </row>
        <row r="75">
          <cell r="F75">
            <v>42768856755</v>
          </cell>
        </row>
        <row r="76">
          <cell r="F76">
            <v>4997385950</v>
          </cell>
        </row>
        <row r="77">
          <cell r="F77">
            <v>88255976871</v>
          </cell>
        </row>
        <row r="78">
          <cell r="F78">
            <v>31688600764</v>
          </cell>
        </row>
        <row r="79">
          <cell r="F79">
            <v>0</v>
          </cell>
        </row>
        <row r="80">
          <cell r="F80">
            <v>55464540634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08-B03"/>
      <sheetName val="PL08_B02"/>
      <sheetName val="Sac Thue"/>
      <sheetName val="CD 2"/>
      <sheetName val="Can doi"/>
      <sheetName val="HDND"/>
      <sheetName val="PL6.35"/>
      <sheetName val="PL6.41"/>
      <sheetName val="chi tiết thu chi"/>
      <sheetName val="chi tiết thu chi (chuyen giao)"/>
      <sheetName val="dong gop"/>
      <sheetName val="ctmt"/>
      <sheetName val="thu toan tinh"/>
      <sheetName val="PL8.07"/>
    </sheetNames>
    <sheetDataSet>
      <sheetData sheetId="0">
        <row r="15">
          <cell r="C15">
            <v>2063190000000</v>
          </cell>
          <cell r="D15">
            <v>2233190000000</v>
          </cell>
        </row>
        <row r="20">
          <cell r="E20">
            <v>2829607706870</v>
          </cell>
        </row>
        <row r="24">
          <cell r="C24">
            <v>1000000000</v>
          </cell>
          <cell r="D24">
            <v>1000000000</v>
          </cell>
          <cell r="E24">
            <v>1050000000</v>
          </cell>
        </row>
        <row r="25">
          <cell r="E25">
            <v>209466450000</v>
          </cell>
        </row>
        <row r="26">
          <cell r="C26">
            <v>4661530000000</v>
          </cell>
          <cell r="D26">
            <v>4691531000000</v>
          </cell>
        </row>
        <row r="27">
          <cell r="D27">
            <v>99966000000</v>
          </cell>
          <cell r="E27">
            <v>150696684745</v>
          </cell>
        </row>
        <row r="30">
          <cell r="C30">
            <v>1998630000000</v>
          </cell>
          <cell r="D30">
            <v>2006255000000</v>
          </cell>
          <cell r="E30">
            <v>2057283145459</v>
          </cell>
        </row>
        <row r="34">
          <cell r="D34">
            <v>318665000000</v>
          </cell>
          <cell r="E34">
            <v>416755364567</v>
          </cell>
        </row>
        <row r="36">
          <cell r="C36">
            <v>17530000000</v>
          </cell>
          <cell r="D36">
            <v>24391000000</v>
          </cell>
          <cell r="E36">
            <v>17536140969</v>
          </cell>
        </row>
        <row r="37">
          <cell r="D37">
            <v>45733000000</v>
          </cell>
          <cell r="E37">
            <v>41910411854</v>
          </cell>
        </row>
        <row r="38">
          <cell r="D38">
            <v>24104000000</v>
          </cell>
          <cell r="E38">
            <v>32700002353</v>
          </cell>
        </row>
        <row r="39">
          <cell r="E39">
            <v>16378201696</v>
          </cell>
        </row>
        <row r="40">
          <cell r="D40">
            <v>229306000000</v>
          </cell>
          <cell r="E40">
            <v>490874357100</v>
          </cell>
        </row>
        <row r="42">
          <cell r="D42">
            <v>680991000000</v>
          </cell>
          <cell r="E42">
            <v>709155772449</v>
          </cell>
        </row>
        <row r="48">
          <cell r="D48">
            <v>1009724000000</v>
          </cell>
          <cell r="E48">
            <v>1238247315945</v>
          </cell>
        </row>
        <row r="52">
          <cell r="D52">
            <v>19871000000</v>
          </cell>
          <cell r="E52">
            <v>22704505600</v>
          </cell>
        </row>
        <row r="53">
          <cell r="C53">
            <v>49600000000</v>
          </cell>
          <cell r="D53">
            <v>66112000000</v>
          </cell>
          <cell r="E53">
            <v>92743265944</v>
          </cell>
        </row>
        <row r="54">
          <cell r="D54">
            <v>71281000000</v>
          </cell>
          <cell r="E54">
            <v>66952765235</v>
          </cell>
        </row>
        <row r="61">
          <cell r="C61">
            <v>1000000000</v>
          </cell>
          <cell r="D61">
            <v>1000000000</v>
          </cell>
          <cell r="E61">
            <v>1000000000</v>
          </cell>
        </row>
        <row r="62">
          <cell r="E62">
            <v>1441508118817</v>
          </cell>
        </row>
        <row r="63">
          <cell r="C63">
            <v>100590000000</v>
          </cell>
          <cell r="D63">
            <v>100590000000</v>
          </cell>
          <cell r="E63">
            <v>0</v>
          </cell>
        </row>
        <row r="64">
          <cell r="D64">
            <v>80000000000</v>
          </cell>
          <cell r="E64">
            <v>0</v>
          </cell>
        </row>
        <row r="65">
          <cell r="D65">
            <v>288000000000</v>
          </cell>
        </row>
        <row r="66">
          <cell r="E66">
            <v>42700509059</v>
          </cell>
        </row>
        <row r="67">
          <cell r="E67">
            <v>101133589187</v>
          </cell>
        </row>
        <row r="68">
          <cell r="E68">
            <v>2000000000</v>
          </cell>
        </row>
        <row r="69">
          <cell r="E69">
            <v>35999688445</v>
          </cell>
        </row>
        <row r="75">
          <cell r="E75">
            <v>64754774482</v>
          </cell>
        </row>
        <row r="76">
          <cell r="C76">
            <v>6827310000000</v>
          </cell>
          <cell r="D76">
            <v>7395311000000</v>
          </cell>
        </row>
      </sheetData>
      <sheetData sheetId="1">
        <row r="17">
          <cell r="C17">
            <v>145000000000</v>
          </cell>
          <cell r="D17">
            <v>145000000000</v>
          </cell>
          <cell r="E17">
            <v>142862662471</v>
          </cell>
        </row>
        <row r="25">
          <cell r="C25">
            <v>155000000000</v>
          </cell>
          <cell r="D25">
            <v>155000000000</v>
          </cell>
          <cell r="E25">
            <v>140741231726</v>
          </cell>
        </row>
        <row r="34">
          <cell r="C34">
            <v>6000000000</v>
          </cell>
          <cell r="D34">
            <v>6000000000</v>
          </cell>
          <cell r="E34">
            <v>11555932509</v>
          </cell>
        </row>
        <row r="42">
          <cell r="C42">
            <v>660000000000</v>
          </cell>
          <cell r="D42">
            <v>660000000000</v>
          </cell>
          <cell r="E42">
            <v>501729304796</v>
          </cell>
        </row>
        <row r="57">
          <cell r="C57">
            <v>64000000000</v>
          </cell>
          <cell r="D57">
            <v>64000000000</v>
          </cell>
          <cell r="E57">
            <v>65440741967</v>
          </cell>
        </row>
        <row r="58">
          <cell r="C58">
            <v>155000000000</v>
          </cell>
          <cell r="D58">
            <v>155000000000</v>
          </cell>
          <cell r="E58">
            <v>176710705251</v>
          </cell>
        </row>
        <row r="59">
          <cell r="C59">
            <v>301000000000</v>
          </cell>
          <cell r="D59">
            <v>301000000000</v>
          </cell>
          <cell r="E59">
            <v>307729903814</v>
          </cell>
        </row>
        <row r="61">
          <cell r="C61">
            <v>7000000000</v>
          </cell>
          <cell r="D61">
            <v>7000000000</v>
          </cell>
          <cell r="E61">
            <v>28164734445</v>
          </cell>
        </row>
        <row r="62">
          <cell r="E62">
            <v>142898554589</v>
          </cell>
        </row>
        <row r="64">
          <cell r="E64">
            <v>43562647050</v>
          </cell>
        </row>
        <row r="65">
          <cell r="E65">
            <v>52163991200</v>
          </cell>
        </row>
        <row r="66">
          <cell r="E66">
            <v>17757576792</v>
          </cell>
        </row>
        <row r="68">
          <cell r="C68">
            <v>46000000000</v>
          </cell>
          <cell r="D68">
            <v>46000000000</v>
          </cell>
          <cell r="E68">
            <v>33653303530</v>
          </cell>
        </row>
        <row r="69">
          <cell r="C69">
            <v>65000000000</v>
          </cell>
          <cell r="D69">
            <v>65000000000</v>
          </cell>
          <cell r="E69">
            <v>122975200029</v>
          </cell>
        </row>
        <row r="70">
          <cell r="C70">
            <v>500000000000</v>
          </cell>
          <cell r="D70">
            <v>700000000000</v>
          </cell>
          <cell r="E70">
            <v>1116071863760</v>
          </cell>
        </row>
        <row r="71">
          <cell r="E71">
            <v>12371440026</v>
          </cell>
        </row>
        <row r="72">
          <cell r="C72">
            <v>8000000000</v>
          </cell>
          <cell r="D72">
            <v>8000000000</v>
          </cell>
          <cell r="E72">
            <v>6275150832</v>
          </cell>
        </row>
        <row r="74">
          <cell r="D74">
            <v>17000000000</v>
          </cell>
          <cell r="E74">
            <v>27767576239</v>
          </cell>
        </row>
        <row r="77">
          <cell r="E77">
            <v>410787800</v>
          </cell>
        </row>
        <row r="80">
          <cell r="D80">
            <v>105000000000</v>
          </cell>
          <cell r="E80">
            <v>99194836141</v>
          </cell>
        </row>
        <row r="93">
          <cell r="C93">
            <v>200000000000</v>
          </cell>
          <cell r="D93">
            <v>200000000000</v>
          </cell>
          <cell r="E93">
            <v>127550275930</v>
          </cell>
        </row>
        <row r="100">
          <cell r="E100">
            <v>219208552469</v>
          </cell>
        </row>
        <row r="101">
          <cell r="C101">
            <v>95132000000</v>
          </cell>
          <cell r="D101">
            <v>95132000000</v>
          </cell>
          <cell r="E101">
            <v>1490927893816</v>
          </cell>
        </row>
        <row r="102">
          <cell r="D102">
            <v>80000000000</v>
          </cell>
          <cell r="E102">
            <v>327000000000</v>
          </cell>
        </row>
        <row r="103">
          <cell r="C103">
            <v>0</v>
          </cell>
          <cell r="D103">
            <v>288000000000</v>
          </cell>
        </row>
        <row r="104">
          <cell r="E104">
            <v>42700509059</v>
          </cell>
        </row>
        <row r="106">
          <cell r="E106">
            <v>6938286182</v>
          </cell>
        </row>
        <row r="107">
          <cell r="D107">
            <v>36000000000</v>
          </cell>
          <cell r="E107">
            <v>36499688445</v>
          </cell>
        </row>
        <row r="114">
          <cell r="E114">
            <v>106923469308</v>
          </cell>
        </row>
        <row r="116">
          <cell r="C116">
            <v>1900788000000</v>
          </cell>
          <cell r="D116">
            <v>1900788000000</v>
          </cell>
          <cell r="G116">
            <v>2672959000000</v>
          </cell>
        </row>
        <row r="117">
          <cell r="C117">
            <v>2569879000000</v>
          </cell>
          <cell r="D117">
            <v>2569879000000</v>
          </cell>
          <cell r="G117">
            <v>2408817769410</v>
          </cell>
        </row>
        <row r="120">
          <cell r="E120">
            <v>64754774482</v>
          </cell>
        </row>
        <row r="121">
          <cell r="F121">
            <v>0</v>
          </cell>
        </row>
        <row r="122">
          <cell r="F122">
            <v>183967757298</v>
          </cell>
        </row>
      </sheetData>
      <sheetData sheetId="4">
        <row r="5">
          <cell r="B5">
            <v>14424751251391</v>
          </cell>
        </row>
        <row r="17">
          <cell r="B17">
            <v>191054409944</v>
          </cell>
        </row>
      </sheetData>
      <sheetData sheetId="5">
        <row r="10">
          <cell r="F10">
            <v>10458180938018</v>
          </cell>
        </row>
        <row r="11">
          <cell r="J11">
            <v>3966570313373</v>
          </cell>
        </row>
        <row r="32">
          <cell r="E32">
            <v>105000000000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D20" sqref="D20"/>
    </sheetView>
  </sheetViews>
  <sheetFormatPr defaultColWidth="9.00390625" defaultRowHeight="15.75"/>
  <cols>
    <col min="1" max="1" width="6.125" style="2" customWidth="1"/>
    <col min="2" max="2" width="30.25390625" style="1" customWidth="1"/>
    <col min="3" max="3" width="16.25390625" style="17" customWidth="1"/>
    <col min="4" max="4" width="16.625" style="17" customWidth="1"/>
    <col min="5" max="5" width="16.25390625" style="17" customWidth="1"/>
    <col min="6" max="6" width="17.875" style="17" bestFit="1" customWidth="1"/>
    <col min="7" max="7" width="8.75390625" style="71" customWidth="1"/>
    <col min="8" max="8" width="7.75390625" style="71" customWidth="1"/>
    <col min="9" max="9" width="7.50390625" style="71" customWidth="1"/>
    <col min="10" max="10" width="16.875" style="1" customWidth="1"/>
    <col min="11" max="11" width="15.375" style="1" bestFit="1" customWidth="1"/>
    <col min="12" max="16384" width="9.00390625" style="1" customWidth="1"/>
  </cols>
  <sheetData>
    <row r="1" spans="1:9" ht="19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9.5" customHeight="1" hidden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19.5" customHeight="1" hidden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19.5" customHeight="1">
      <c r="A4" s="73" t="s">
        <v>3</v>
      </c>
      <c r="B4" s="73"/>
      <c r="C4" s="73"/>
      <c r="D4" s="73"/>
      <c r="E4" s="73"/>
      <c r="F4" s="73"/>
      <c r="G4" s="73"/>
      <c r="H4" s="73"/>
      <c r="I4" s="73"/>
    </row>
    <row r="5" spans="2:9" ht="15.75">
      <c r="B5" s="3"/>
      <c r="C5" s="4"/>
      <c r="D5" s="4"/>
      <c r="E5" s="4"/>
      <c r="F5" s="4"/>
      <c r="G5" s="74" t="s">
        <v>4</v>
      </c>
      <c r="H5" s="74"/>
      <c r="I5" s="74"/>
    </row>
    <row r="6" spans="1:9" s="6" customFormat="1" ht="36.75" customHeight="1">
      <c r="A6" s="75" t="s">
        <v>5</v>
      </c>
      <c r="B6" s="75" t="s">
        <v>6</v>
      </c>
      <c r="C6" s="76" t="s">
        <v>7</v>
      </c>
      <c r="D6" s="75" t="s">
        <v>8</v>
      </c>
      <c r="E6" s="75"/>
      <c r="F6" s="76" t="s">
        <v>9</v>
      </c>
      <c r="G6" s="77" t="s">
        <v>10</v>
      </c>
      <c r="H6" s="78"/>
      <c r="I6" s="78"/>
    </row>
    <row r="7" spans="1:9" s="6" customFormat="1" ht="15" customHeight="1">
      <c r="A7" s="75"/>
      <c r="B7" s="75"/>
      <c r="C7" s="76"/>
      <c r="D7" s="5" t="s">
        <v>11</v>
      </c>
      <c r="E7" s="5" t="s">
        <v>12</v>
      </c>
      <c r="F7" s="76"/>
      <c r="G7" s="7" t="s">
        <v>13</v>
      </c>
      <c r="H7" s="7" t="s">
        <v>14</v>
      </c>
      <c r="I7" s="7" t="s">
        <v>15</v>
      </c>
    </row>
    <row r="8" spans="1:9" ht="15" customHeight="1">
      <c r="A8" s="8" t="s">
        <v>16</v>
      </c>
      <c r="B8" s="9" t="s">
        <v>17</v>
      </c>
      <c r="C8" s="10"/>
      <c r="D8" s="10"/>
      <c r="E8" s="10"/>
      <c r="F8" s="10"/>
      <c r="G8" s="11"/>
      <c r="H8" s="11"/>
      <c r="I8" s="11"/>
    </row>
    <row r="9" spans="1:11" ht="17.25" customHeight="1">
      <c r="A9" s="12"/>
      <c r="B9" s="13" t="s">
        <v>18</v>
      </c>
      <c r="C9" s="14">
        <f>'[1]HDND'!F10</f>
        <v>9673672213232</v>
      </c>
      <c r="D9" s="14">
        <f>D11+D40+D45+D46+D47+D48+D49+D50</f>
        <v>7293799000000</v>
      </c>
      <c r="E9" s="14">
        <f>E11+E40+E45+E46+E47+E48+E49+E50</f>
        <v>7861799000000</v>
      </c>
      <c r="F9" s="14">
        <f>F11+F40+F45+F46+F47+F48+F49+F50+F30</f>
        <v>10458180938018</v>
      </c>
      <c r="G9" s="15">
        <f aca="true" t="shared" si="0" ref="G9:G18">F9/D9*100</f>
        <v>143.38455087695726</v>
      </c>
      <c r="H9" s="16">
        <f>F9/E9*100</f>
        <v>133.0252902423224</v>
      </c>
      <c r="I9" s="16">
        <f>F9/C9*100</f>
        <v>108.10973028125679</v>
      </c>
      <c r="J9" s="17">
        <f>F10-F52</f>
        <v>191054409944</v>
      </c>
      <c r="K9" s="17">
        <f>J9-'[2]Can doi'!B17</f>
        <v>0</v>
      </c>
    </row>
    <row r="10" spans="1:10" ht="17.25" customHeight="1">
      <c r="A10" s="13"/>
      <c r="B10" s="18" t="s">
        <v>19</v>
      </c>
      <c r="C10" s="19">
        <f>'[1]HDND'!F11</f>
        <v>9430057671776</v>
      </c>
      <c r="D10" s="19">
        <f>'[2]PL08-B03'!C76</f>
        <v>6827310000000</v>
      </c>
      <c r="E10" s="19">
        <f>'[2]PL08-B03'!D76</f>
        <v>7395311000000</v>
      </c>
      <c r="F10" s="19">
        <f>F9-'[2]PL08_B02'!F122</f>
        <v>10274213180720</v>
      </c>
      <c r="G10" s="15">
        <f t="shared" si="0"/>
        <v>150.4869880043531</v>
      </c>
      <c r="H10" s="16">
        <f aca="true" t="shared" si="1" ref="H10:H69">F10/E10*100</f>
        <v>138.92875067350107</v>
      </c>
      <c r="I10" s="16">
        <f aca="true" t="shared" si="2" ref="I10:I72">F10/C10*100</f>
        <v>108.95175340730464</v>
      </c>
      <c r="J10" s="17">
        <f>'[2]Can doi'!B5-'[2]HDND'!F10</f>
        <v>3966570313373</v>
      </c>
    </row>
    <row r="11" spans="1:11" ht="18" customHeight="1">
      <c r="A11" s="13" t="s">
        <v>20</v>
      </c>
      <c r="B11" s="20" t="s">
        <v>21</v>
      </c>
      <c r="C11" s="21">
        <f>'[1]HDND'!F12</f>
        <v>2757328272075</v>
      </c>
      <c r="D11" s="21">
        <f>SUM(D12+D39)</f>
        <v>2728000000000</v>
      </c>
      <c r="E11" s="21">
        <f>SUM(E12+E39)</f>
        <v>3216000000000</v>
      </c>
      <c r="F11" s="21">
        <f>SUM(F12+F39)</f>
        <v>3246745371602</v>
      </c>
      <c r="G11" s="15">
        <f t="shared" si="0"/>
        <v>119.01559280065983</v>
      </c>
      <c r="H11" s="16">
        <f t="shared" si="1"/>
        <v>100.95601279856965</v>
      </c>
      <c r="I11" s="16">
        <f t="shared" si="2"/>
        <v>117.749685609929</v>
      </c>
      <c r="J11" s="17">
        <f>'[2]Can doi'!A26-'[2]HDND'!J11</f>
        <v>-3966570313373</v>
      </c>
      <c r="K11" s="17">
        <f>F9-F10</f>
        <v>183967757298</v>
      </c>
    </row>
    <row r="12" spans="1:9" ht="18" customHeight="1">
      <c r="A12" s="13">
        <v>1</v>
      </c>
      <c r="B12" s="20" t="s">
        <v>22</v>
      </c>
      <c r="C12" s="21">
        <f>'[1]HDND'!F13</f>
        <v>2567600838187</v>
      </c>
      <c r="D12" s="21">
        <f>D13+D32</f>
        <v>2528000000000</v>
      </c>
      <c r="E12" s="21">
        <f>E13+E32</f>
        <v>3016000000000</v>
      </c>
      <c r="F12" s="21">
        <f>F13+F32</f>
        <v>3119195095672</v>
      </c>
      <c r="G12" s="15">
        <f t="shared" si="0"/>
        <v>123.38588194905063</v>
      </c>
      <c r="H12" s="16">
        <f t="shared" si="1"/>
        <v>103.42158805278514</v>
      </c>
      <c r="I12" s="16">
        <f t="shared" si="2"/>
        <v>121.48286638956249</v>
      </c>
    </row>
    <row r="13" spans="1:9" s="27" customFormat="1" ht="30.75" customHeight="1">
      <c r="A13" s="22" t="s">
        <v>23</v>
      </c>
      <c r="B13" s="23" t="s">
        <v>24</v>
      </c>
      <c r="C13" s="24">
        <f>'[1]HDND'!F14</f>
        <v>2398969371476</v>
      </c>
      <c r="D13" s="24">
        <f>D14+D15+D16+D17+D18+D19+D20+D21+D22+D23+D24+D28+D29+D31+D30</f>
        <v>2528000000000</v>
      </c>
      <c r="E13" s="24">
        <f>E14+E15+E16+E17+E18+E19+E20+E21+E22+E23+E24+E28+E29+E31+E30</f>
        <v>2728000000000</v>
      </c>
      <c r="F13" s="24">
        <f>F14+F15+F16+F17+F18+F19+F20+F21+F22+F23+F24+F28+F29+F31</f>
        <v>2830406504428</v>
      </c>
      <c r="G13" s="25">
        <f t="shared" si="0"/>
        <v>111.9622826118671</v>
      </c>
      <c r="H13" s="26">
        <f t="shared" si="1"/>
        <v>103.753904121261</v>
      </c>
      <c r="I13" s="26">
        <f t="shared" si="2"/>
        <v>117.98427016542325</v>
      </c>
    </row>
    <row r="14" spans="1:10" ht="18" customHeight="1">
      <c r="A14" s="12" t="s">
        <v>25</v>
      </c>
      <c r="B14" s="28" t="s">
        <v>26</v>
      </c>
      <c r="C14" s="29">
        <f>'[1]HDND'!F15</f>
        <v>138939709706</v>
      </c>
      <c r="D14" s="29">
        <f>'[2]PL08_B02'!C17</f>
        <v>145000000000</v>
      </c>
      <c r="E14" s="29">
        <f>'[2]PL08_B02'!D17</f>
        <v>145000000000</v>
      </c>
      <c r="F14" s="29">
        <f>'[2]PL08_B02'!E17</f>
        <v>142862662471</v>
      </c>
      <c r="G14" s="30">
        <f t="shared" si="0"/>
        <v>98.52597411793104</v>
      </c>
      <c r="H14" s="31">
        <f t="shared" si="1"/>
        <v>98.52597411793104</v>
      </c>
      <c r="I14" s="31">
        <f t="shared" si="2"/>
        <v>102.82349284686218</v>
      </c>
      <c r="J14" s="17">
        <f aca="true" t="shared" si="3" ref="J14:J19">F14-E14</f>
        <v>-2137337529</v>
      </c>
    </row>
    <row r="15" spans="1:10" ht="18" customHeight="1">
      <c r="A15" s="12" t="s">
        <v>27</v>
      </c>
      <c r="B15" s="28" t="s">
        <v>28</v>
      </c>
      <c r="C15" s="32">
        <f>'[1]HDND'!F16</f>
        <v>141884653512</v>
      </c>
      <c r="D15" s="32">
        <f>'[2]PL08_B02'!C25</f>
        <v>155000000000</v>
      </c>
      <c r="E15" s="32">
        <f>'[2]PL08_B02'!D25</f>
        <v>155000000000</v>
      </c>
      <c r="F15" s="32">
        <f>'[2]PL08_B02'!E25</f>
        <v>140741231726</v>
      </c>
      <c r="G15" s="30">
        <f t="shared" si="0"/>
        <v>90.80079466193548</v>
      </c>
      <c r="H15" s="31">
        <f t="shared" si="1"/>
        <v>90.80079466193548</v>
      </c>
      <c r="I15" s="31">
        <f t="shared" si="2"/>
        <v>99.19411877345615</v>
      </c>
      <c r="J15" s="17">
        <f t="shared" si="3"/>
        <v>-14258768274</v>
      </c>
    </row>
    <row r="16" spans="1:11" ht="18" customHeight="1">
      <c r="A16" s="12" t="s">
        <v>29</v>
      </c>
      <c r="B16" s="28" t="s">
        <v>30</v>
      </c>
      <c r="C16" s="33">
        <f>'[1]HDND'!F17</f>
        <v>8557610056</v>
      </c>
      <c r="D16" s="33">
        <f>'[2]PL08_B02'!C34</f>
        <v>6000000000</v>
      </c>
      <c r="E16" s="33">
        <f>'[2]PL08_B02'!D34</f>
        <v>6000000000</v>
      </c>
      <c r="F16" s="33">
        <f>'[2]PL08_B02'!E34</f>
        <v>11555932509</v>
      </c>
      <c r="G16" s="30">
        <f t="shared" si="0"/>
        <v>192.59887515</v>
      </c>
      <c r="H16" s="31">
        <f t="shared" si="1"/>
        <v>192.59887515</v>
      </c>
      <c r="I16" s="31">
        <f t="shared" si="2"/>
        <v>135.0369137338501</v>
      </c>
      <c r="J16" s="17">
        <f t="shared" si="3"/>
        <v>5555932509</v>
      </c>
      <c r="K16" s="17">
        <f>J16+J17+J19+J23+J24+J31</f>
        <v>-343274251760</v>
      </c>
    </row>
    <row r="17" spans="1:11" ht="18" customHeight="1">
      <c r="A17" s="12" t="s">
        <v>31</v>
      </c>
      <c r="B17" s="28" t="s">
        <v>32</v>
      </c>
      <c r="C17" s="33">
        <f>'[1]HDND'!F18</f>
        <v>491878028953</v>
      </c>
      <c r="D17" s="33">
        <f>'[2]PL08_B02'!C42</f>
        <v>660000000000</v>
      </c>
      <c r="E17" s="33">
        <f>'[2]PL08_B02'!D42</f>
        <v>660000000000</v>
      </c>
      <c r="F17" s="33">
        <f>'[2]PL08_B02'!E42</f>
        <v>501729304796</v>
      </c>
      <c r="G17" s="30">
        <f t="shared" si="0"/>
        <v>76.01959163575758</v>
      </c>
      <c r="H17" s="31">
        <f t="shared" si="1"/>
        <v>76.01959163575758</v>
      </c>
      <c r="I17" s="31">
        <f t="shared" si="2"/>
        <v>102.00278834652754</v>
      </c>
      <c r="J17" s="17">
        <f t="shared" si="3"/>
        <v>-158270695204</v>
      </c>
      <c r="K17" s="17">
        <f>J14+J15+J18+J21+J28+J29</f>
        <v>462656012632</v>
      </c>
    </row>
    <row r="18" spans="1:11" ht="18" customHeight="1">
      <c r="A18" s="12" t="s">
        <v>33</v>
      </c>
      <c r="B18" s="28" t="s">
        <v>34</v>
      </c>
      <c r="C18" s="33">
        <f>'[1]HDND'!F19</f>
        <v>6410445620</v>
      </c>
      <c r="D18" s="33">
        <f>'[2]PL08_B02'!C72</f>
        <v>8000000000</v>
      </c>
      <c r="E18" s="33">
        <f>'[2]PL08_B02'!D72</f>
        <v>8000000000</v>
      </c>
      <c r="F18" s="33">
        <f>'[2]PL08_B02'!E72</f>
        <v>6275150832</v>
      </c>
      <c r="G18" s="30">
        <f t="shared" si="0"/>
        <v>78.43938539999999</v>
      </c>
      <c r="H18" s="31">
        <f t="shared" si="1"/>
        <v>78.43938539999999</v>
      </c>
      <c r="I18" s="31"/>
      <c r="J18" s="17">
        <f t="shared" si="3"/>
        <v>-1724849168</v>
      </c>
      <c r="K18" s="17">
        <f>J14+J15+J28</f>
        <v>399675757957</v>
      </c>
    </row>
    <row r="19" spans="1:10" ht="18" customHeight="1">
      <c r="A19" s="12" t="s">
        <v>35</v>
      </c>
      <c r="B19" s="28" t="s">
        <v>36</v>
      </c>
      <c r="C19" s="33">
        <f>'[1]HDND'!F20</f>
        <v>137568226077</v>
      </c>
      <c r="D19" s="33">
        <f>'[2]PL08_B02'!C58</f>
        <v>155000000000</v>
      </c>
      <c r="E19" s="33">
        <f>'[2]PL08_B02'!D58</f>
        <v>155000000000</v>
      </c>
      <c r="F19" s="33">
        <f>'[2]PL08_B02'!E58</f>
        <v>176710705251</v>
      </c>
      <c r="G19" s="30">
        <f>F19/D19*100</f>
        <v>114.0069066135484</v>
      </c>
      <c r="H19" s="31">
        <f t="shared" si="1"/>
        <v>114.0069066135484</v>
      </c>
      <c r="I19" s="31">
        <f t="shared" si="2"/>
        <v>128.45313942777096</v>
      </c>
      <c r="J19" s="17">
        <f t="shared" si="3"/>
        <v>21710705251</v>
      </c>
    </row>
    <row r="20" spans="1:9" ht="18" customHeight="1">
      <c r="A20" s="12" t="s">
        <v>37</v>
      </c>
      <c r="B20" s="28" t="s">
        <v>38</v>
      </c>
      <c r="C20" s="33">
        <f>'[1]HDND'!F21</f>
        <v>33441090250</v>
      </c>
      <c r="D20" s="33">
        <f>'[2]PL08_B02'!C68</f>
        <v>46000000000</v>
      </c>
      <c r="E20" s="33">
        <f>'[2]PL08_B02'!D68</f>
        <v>46000000000</v>
      </c>
      <c r="F20" s="33">
        <f>'[2]PL08_B02'!E68</f>
        <v>33653303530</v>
      </c>
      <c r="G20" s="30">
        <f>F20/D20*100</f>
        <v>73.1593555</v>
      </c>
      <c r="H20" s="31">
        <f>F20/E20*100</f>
        <v>73.1593555</v>
      </c>
      <c r="I20" s="31">
        <f>F20/C20*100</f>
        <v>100.63458840131565</v>
      </c>
    </row>
    <row r="21" spans="1:10" ht="18" customHeight="1">
      <c r="A21" s="12" t="s">
        <v>39</v>
      </c>
      <c r="B21" s="28" t="s">
        <v>40</v>
      </c>
      <c r="C21" s="33">
        <f>'[1]HDND'!F22</f>
        <v>64072398956</v>
      </c>
      <c r="D21" s="33">
        <f>'[2]PL08_B02'!C69</f>
        <v>65000000000</v>
      </c>
      <c r="E21" s="33">
        <f>'[2]PL08_B02'!D69</f>
        <v>65000000000</v>
      </c>
      <c r="F21" s="33">
        <f>'[2]PL08_B02'!E69</f>
        <v>122975200029</v>
      </c>
      <c r="G21" s="30">
        <f>F21/D21*100</f>
        <v>189.19261542923076</v>
      </c>
      <c r="H21" s="31">
        <f t="shared" si="1"/>
        <v>189.19261542923076</v>
      </c>
      <c r="I21" s="31">
        <f t="shared" si="2"/>
        <v>191.93163051917242</v>
      </c>
      <c r="J21" s="17">
        <f>F21-E21</f>
        <v>57975200029</v>
      </c>
    </row>
    <row r="22" spans="1:9" ht="18" customHeight="1">
      <c r="A22" s="12" t="s">
        <v>41</v>
      </c>
      <c r="B22" s="28" t="s">
        <v>42</v>
      </c>
      <c r="C22" s="33">
        <f>'[1]HDND'!F23</f>
        <v>1734693000</v>
      </c>
      <c r="D22" s="33">
        <f>'[2]PL08_B02'!C71</f>
        <v>0</v>
      </c>
      <c r="E22" s="33">
        <f>'[2]PL08_B02'!D71</f>
        <v>0</v>
      </c>
      <c r="F22" s="33">
        <f>'[2]PL08_B02'!E71</f>
        <v>12371440026</v>
      </c>
      <c r="G22" s="30"/>
      <c r="H22" s="31"/>
      <c r="I22" s="31">
        <f t="shared" si="2"/>
        <v>713.1774916944959</v>
      </c>
    </row>
    <row r="23" spans="1:10" s="27" customFormat="1" ht="31.5" customHeight="1">
      <c r="A23" s="34" t="s">
        <v>43</v>
      </c>
      <c r="B23" s="35" t="s">
        <v>44</v>
      </c>
      <c r="C23" s="36">
        <f>'[1]HDND'!F24</f>
        <v>53141017799</v>
      </c>
      <c r="D23" s="36">
        <f>'[2]PL08_B02'!C57</f>
        <v>64000000000</v>
      </c>
      <c r="E23" s="36">
        <f>'[2]PL08_B02'!D57</f>
        <v>64000000000</v>
      </c>
      <c r="F23" s="36">
        <f>'[2]PL08_B02'!E57</f>
        <v>65440741967</v>
      </c>
      <c r="G23" s="30">
        <f>F23/D23*100</f>
        <v>102.25115932343749</v>
      </c>
      <c r="H23" s="31">
        <f>F23/E23*100</f>
        <v>102.25115932343749</v>
      </c>
      <c r="I23" s="37">
        <f t="shared" si="2"/>
        <v>123.14544334570772</v>
      </c>
      <c r="J23" s="17">
        <f>F23-E23</f>
        <v>1440741967</v>
      </c>
    </row>
    <row r="24" spans="1:10" ht="18" customHeight="1">
      <c r="A24" s="12" t="s">
        <v>45</v>
      </c>
      <c r="B24" s="28" t="s">
        <v>46</v>
      </c>
      <c r="C24" s="33">
        <f>'[1]HDND'!F25</f>
        <v>162847904263</v>
      </c>
      <c r="D24" s="33">
        <f>'[2]PL08_B02'!C59</f>
        <v>301000000000</v>
      </c>
      <c r="E24" s="33">
        <f>'[2]PL08_B02'!D59</f>
        <v>301000000000</v>
      </c>
      <c r="F24" s="33">
        <f>F25+F26+F27</f>
        <v>93094227576</v>
      </c>
      <c r="G24" s="30">
        <f>F24/D24*100</f>
        <v>30.928314809302325</v>
      </c>
      <c r="H24" s="31">
        <f t="shared" si="1"/>
        <v>30.928314809302325</v>
      </c>
      <c r="I24" s="31">
        <f t="shared" si="2"/>
        <v>57.166365141336094</v>
      </c>
      <c r="J24" s="17">
        <f>F24-E24</f>
        <v>-207905772424</v>
      </c>
    </row>
    <row r="25" spans="1:9" s="43" customFormat="1" ht="17.25" customHeight="1">
      <c r="A25" s="38"/>
      <c r="B25" s="39" t="s">
        <v>47</v>
      </c>
      <c r="C25" s="40">
        <f>'[1]HDND'!F26</f>
        <v>29980547231</v>
      </c>
      <c r="D25" s="40">
        <f>'[2]PL08_B02'!C61</f>
        <v>7000000000</v>
      </c>
      <c r="E25" s="40">
        <f>'[2]PL08_B02'!D61</f>
        <v>7000000000</v>
      </c>
      <c r="F25" s="40">
        <f>'[2]PL08_B02'!E61</f>
        <v>28164734445</v>
      </c>
      <c r="G25" s="41"/>
      <c r="H25" s="42"/>
      <c r="I25" s="42">
        <f t="shared" si="2"/>
        <v>93.94336343493276</v>
      </c>
    </row>
    <row r="26" spans="1:9" s="43" customFormat="1" ht="17.25" customHeight="1">
      <c r="A26" s="38"/>
      <c r="B26" s="39" t="s">
        <v>48</v>
      </c>
      <c r="C26" s="40">
        <f>'[1]HDND'!F27-C35-C34</f>
        <v>40083469310</v>
      </c>
      <c r="D26" s="40">
        <f>'[2]PL08_B02'!C62</f>
        <v>0</v>
      </c>
      <c r="E26" s="40">
        <f>'[2]PL08_B02'!D62</f>
        <v>0</v>
      </c>
      <c r="F26" s="40">
        <f>'[2]PL08_B02'!E62-F35-F34</f>
        <v>47171916339</v>
      </c>
      <c r="G26" s="41"/>
      <c r="H26" s="42"/>
      <c r="I26" s="42">
        <f t="shared" si="2"/>
        <v>117.68421534118949</v>
      </c>
    </row>
    <row r="27" spans="1:9" s="43" customFormat="1" ht="17.25" customHeight="1">
      <c r="A27" s="38"/>
      <c r="B27" s="44" t="s">
        <v>49</v>
      </c>
      <c r="C27" s="40">
        <f>'[1]HDND'!F28</f>
        <v>23452847722</v>
      </c>
      <c r="D27" s="40"/>
      <c r="E27" s="40"/>
      <c r="F27" s="40">
        <f>'[2]PL08_B02'!E66</f>
        <v>17757576792</v>
      </c>
      <c r="G27" s="41"/>
      <c r="H27" s="42"/>
      <c r="I27" s="42">
        <f t="shared" si="2"/>
        <v>75.71607935416075</v>
      </c>
    </row>
    <row r="28" spans="1:10" ht="17.25" customHeight="1">
      <c r="A28" s="12" t="s">
        <v>50</v>
      </c>
      <c r="B28" s="28" t="s">
        <v>51</v>
      </c>
      <c r="C28" s="45">
        <f>'[1]HDND'!F29</f>
        <v>796660197330</v>
      </c>
      <c r="D28" s="45">
        <f>'[2]PL08_B02'!C70</f>
        <v>500000000000</v>
      </c>
      <c r="E28" s="45">
        <f>'[2]PL08_B02'!D70</f>
        <v>700000000000</v>
      </c>
      <c r="F28" s="45">
        <f>'[2]PL08_B02'!E70</f>
        <v>1116071863760</v>
      </c>
      <c r="G28" s="30">
        <f>F28/D28*100</f>
        <v>223.214372752</v>
      </c>
      <c r="H28" s="31">
        <f t="shared" si="1"/>
        <v>159.43883768</v>
      </c>
      <c r="I28" s="31">
        <f t="shared" si="2"/>
        <v>140.0938401969253</v>
      </c>
      <c r="J28" s="17">
        <f>F28-E28</f>
        <v>416071863760</v>
      </c>
    </row>
    <row r="29" spans="1:10" ht="17.25" customHeight="1">
      <c r="A29" s="12" t="s">
        <v>52</v>
      </c>
      <c r="B29" s="28" t="s">
        <v>53</v>
      </c>
      <c r="C29" s="45">
        <f>'[1]HDND'!F30</f>
        <v>242416584233</v>
      </c>
      <c r="D29" s="45">
        <f>'[2]PL08_B02'!C59</f>
        <v>301000000000</v>
      </c>
      <c r="E29" s="45">
        <f>'[2]PL08_B02'!D59</f>
        <v>301000000000</v>
      </c>
      <c r="F29" s="45">
        <f>'[2]PL08_B02'!E59</f>
        <v>307729903814</v>
      </c>
      <c r="G29" s="30">
        <f>F29/D29*100</f>
        <v>102.23584844318935</v>
      </c>
      <c r="H29" s="31">
        <f t="shared" si="1"/>
        <v>102.23584844318935</v>
      </c>
      <c r="I29" s="31">
        <f t="shared" si="2"/>
        <v>126.9425954448</v>
      </c>
      <c r="J29" s="17">
        <f>F29-E29</f>
        <v>6729903814</v>
      </c>
    </row>
    <row r="30" spans="1:10" ht="17.25" customHeight="1">
      <c r="A30" s="12" t="s">
        <v>54</v>
      </c>
      <c r="B30" s="28" t="s">
        <v>55</v>
      </c>
      <c r="C30" s="45">
        <f>'[1]HDND'!F31</f>
        <v>27400022634</v>
      </c>
      <c r="D30" s="45">
        <f>'[2]PL08_B02'!D74</f>
        <v>17000000000</v>
      </c>
      <c r="E30" s="45">
        <f>'[2]PL08_B02'!D74</f>
        <v>17000000000</v>
      </c>
      <c r="F30" s="45">
        <f>'[2]PL08_B02'!E74</f>
        <v>27767576239</v>
      </c>
      <c r="G30" s="30">
        <f>F30/D30*100</f>
        <v>163.33868375882352</v>
      </c>
      <c r="H30" s="31">
        <f>F30/E30*100</f>
        <v>163.33868375882352</v>
      </c>
      <c r="I30" s="31">
        <f t="shared" si="2"/>
        <v>101.34143540649457</v>
      </c>
      <c r="J30" s="17"/>
    </row>
    <row r="31" spans="1:10" s="50" customFormat="1" ht="19.5" customHeight="1">
      <c r="A31" s="12" t="s">
        <v>56</v>
      </c>
      <c r="B31" s="46" t="s">
        <v>57</v>
      </c>
      <c r="C31" s="47">
        <f>'[1]HDND'!F32</f>
        <v>119416811721</v>
      </c>
      <c r="D31" s="47">
        <f>'[2]PL08_B02'!D80</f>
        <v>105000000000</v>
      </c>
      <c r="E31" s="47">
        <f>'[2]PL08_B02'!D80</f>
        <v>105000000000</v>
      </c>
      <c r="F31" s="47">
        <f>'[2]PL08_B02'!E80</f>
        <v>99194836141</v>
      </c>
      <c r="G31" s="48">
        <f>F31/D31*100</f>
        <v>94.4712725152381</v>
      </c>
      <c r="H31" s="49">
        <f t="shared" si="1"/>
        <v>94.4712725152381</v>
      </c>
      <c r="I31" s="49">
        <f t="shared" si="2"/>
        <v>83.0660563713209</v>
      </c>
      <c r="J31" s="17">
        <f>F31-E31</f>
        <v>-5805163859</v>
      </c>
    </row>
    <row r="32" spans="1:10" s="27" customFormat="1" ht="31.5">
      <c r="A32" s="22" t="s">
        <v>58</v>
      </c>
      <c r="B32" s="51" t="s">
        <v>59</v>
      </c>
      <c r="C32" s="52">
        <f>'[1]HDND'!F33</f>
        <v>168631466711</v>
      </c>
      <c r="D32" s="52">
        <f>'[2]PL08_B02'!C103</f>
        <v>0</v>
      </c>
      <c r="E32" s="52">
        <f>'[2]PL08_B02'!D103</f>
        <v>288000000000</v>
      </c>
      <c r="F32" s="52">
        <f>SUM(F33:F38)</f>
        <v>288788591244</v>
      </c>
      <c r="G32" s="52"/>
      <c r="H32" s="53">
        <f t="shared" si="1"/>
        <v>100.27381640416667</v>
      </c>
      <c r="I32" s="53">
        <f t="shared" si="2"/>
        <v>171.25427233514182</v>
      </c>
      <c r="J32" s="27">
        <f>(F31-'[2]PL08_B02'!E77)/'[2]HDND'!E32</f>
        <v>0.9408004603904762</v>
      </c>
    </row>
    <row r="33" spans="1:9" s="27" customFormat="1" ht="20.25" customHeight="1">
      <c r="A33" s="34" t="s">
        <v>60</v>
      </c>
      <c r="B33" s="35" t="s">
        <v>61</v>
      </c>
      <c r="C33" s="36">
        <f>'[1]HDND'!F34</f>
        <v>42768856755</v>
      </c>
      <c r="D33" s="36">
        <f>'[2]PL08_B02'!C104</f>
        <v>0</v>
      </c>
      <c r="E33" s="36"/>
      <c r="F33" s="36">
        <f>'[2]PL08_B02'!E104</f>
        <v>42700509059</v>
      </c>
      <c r="G33" s="54"/>
      <c r="H33" s="37"/>
      <c r="I33" s="37">
        <f t="shared" si="2"/>
        <v>99.84019283846766</v>
      </c>
    </row>
    <row r="34" spans="1:9" s="27" customFormat="1" ht="31.5">
      <c r="A34" s="34" t="s">
        <v>62</v>
      </c>
      <c r="B34" s="35" t="s">
        <v>63</v>
      </c>
      <c r="C34" s="36">
        <f>'[1]PL08_B02'!$E$63</f>
        <v>43287347800</v>
      </c>
      <c r="D34" s="36"/>
      <c r="E34" s="36">
        <v>45000000000</v>
      </c>
      <c r="F34" s="36">
        <f>'[2]PL08_B02'!E64</f>
        <v>43562647050</v>
      </c>
      <c r="G34" s="54"/>
      <c r="H34" s="31">
        <f>F34/E34*100</f>
        <v>96.80588233333334</v>
      </c>
      <c r="I34" s="37">
        <f t="shared" si="2"/>
        <v>100.6359808673702</v>
      </c>
    </row>
    <row r="35" spans="1:9" s="27" customFormat="1" ht="20.25" customHeight="1">
      <c r="A35" s="34" t="s">
        <v>64</v>
      </c>
      <c r="B35" s="35" t="s">
        <v>65</v>
      </c>
      <c r="C35" s="36">
        <f>'[1]PL08_B02'!$E$64</f>
        <v>26043692200</v>
      </c>
      <c r="D35" s="36"/>
      <c r="E35" s="36"/>
      <c r="F35" s="36">
        <f>'[2]PL08_B02'!E65</f>
        <v>52163991200</v>
      </c>
      <c r="G35" s="54"/>
      <c r="H35" s="37"/>
      <c r="I35" s="37">
        <f t="shared" si="2"/>
        <v>200.29414723308702</v>
      </c>
    </row>
    <row r="36" spans="1:9" s="27" customFormat="1" ht="20.25" customHeight="1">
      <c r="A36" s="34" t="s">
        <v>66</v>
      </c>
      <c r="B36" s="35" t="s">
        <v>67</v>
      </c>
      <c r="C36" s="36">
        <f>'[1]HDND'!F35</f>
        <v>4997385950</v>
      </c>
      <c r="D36" s="36">
        <f>'[2]PL08_B02'!C106</f>
        <v>0</v>
      </c>
      <c r="E36" s="36">
        <f>'[2]PL08_B02'!D106</f>
        <v>0</v>
      </c>
      <c r="F36" s="36">
        <f>'[2]PL08_B02'!E106</f>
        <v>6938286182</v>
      </c>
      <c r="G36" s="54"/>
      <c r="H36" s="37"/>
      <c r="I36" s="37">
        <f t="shared" si="2"/>
        <v>138.83830969669253</v>
      </c>
    </row>
    <row r="37" spans="1:9" s="27" customFormat="1" ht="20.25" customHeight="1">
      <c r="A37" s="34" t="s">
        <v>68</v>
      </c>
      <c r="B37" s="35" t="s">
        <v>69</v>
      </c>
      <c r="C37" s="36">
        <f>'[1]HDND'!F36</f>
        <v>88255976871</v>
      </c>
      <c r="D37" s="36">
        <f>'[2]PL08_B02'!C114</f>
        <v>0</v>
      </c>
      <c r="E37" s="36">
        <f>'[2]PL08_B02'!D114</f>
        <v>0</v>
      </c>
      <c r="F37" s="36">
        <f>'[2]PL08_B02'!E114</f>
        <v>106923469308</v>
      </c>
      <c r="G37" s="54"/>
      <c r="H37" s="37"/>
      <c r="I37" s="37">
        <f t="shared" si="2"/>
        <v>121.1515334131823</v>
      </c>
    </row>
    <row r="38" spans="1:9" s="27" customFormat="1" ht="20.25" customHeight="1">
      <c r="A38" s="34" t="s">
        <v>66</v>
      </c>
      <c r="B38" s="35" t="s">
        <v>70</v>
      </c>
      <c r="C38" s="36">
        <f>'[1]HDND'!F37</f>
        <v>32609247135</v>
      </c>
      <c r="D38" s="36">
        <f>'[2]PL08_B02'!C107</f>
        <v>0</v>
      </c>
      <c r="E38" s="36">
        <f>'[2]PL08_B02'!D107</f>
        <v>36000000000</v>
      </c>
      <c r="F38" s="36">
        <f>'[2]PL08_B02'!E107</f>
        <v>36499688445</v>
      </c>
      <c r="G38" s="54"/>
      <c r="H38" s="37"/>
      <c r="I38" s="37">
        <f t="shared" si="2"/>
        <v>111.93048491396887</v>
      </c>
    </row>
    <row r="39" spans="1:9" ht="17.25" customHeight="1">
      <c r="A39" s="13">
        <v>2</v>
      </c>
      <c r="B39" s="20" t="s">
        <v>71</v>
      </c>
      <c r="C39" s="14">
        <f>'[1]HDND'!F38</f>
        <v>189727433888</v>
      </c>
      <c r="D39" s="14">
        <f>'[2]PL08_B02'!C93</f>
        <v>200000000000</v>
      </c>
      <c r="E39" s="14">
        <f>'[2]PL08_B02'!D93</f>
        <v>200000000000</v>
      </c>
      <c r="F39" s="14">
        <f>'[2]PL08_B02'!E93</f>
        <v>127550275930</v>
      </c>
      <c r="G39" s="15">
        <f>F39/D39*100</f>
        <v>63.77513796499999</v>
      </c>
      <c r="H39" s="16">
        <f t="shared" si="1"/>
        <v>63.77513796499999</v>
      </c>
      <c r="I39" s="16">
        <f t="shared" si="2"/>
        <v>67.22816691090418</v>
      </c>
    </row>
    <row r="40" spans="1:9" ht="18.75" customHeight="1">
      <c r="A40" s="13" t="s">
        <v>72</v>
      </c>
      <c r="B40" s="20" t="s">
        <v>73</v>
      </c>
      <c r="C40" s="14">
        <f>'[1]HDND'!F39</f>
        <v>5420804877223</v>
      </c>
      <c r="D40" s="14">
        <f>SUM(D41:D44)</f>
        <v>4470667000000</v>
      </c>
      <c r="E40" s="14">
        <f>SUM(E41:E44)</f>
        <v>4470667000000</v>
      </c>
      <c r="F40" s="14">
        <f>SUM(F41:F44)</f>
        <v>5081776769410</v>
      </c>
      <c r="G40" s="15">
        <f>F40/D40*100</f>
        <v>113.66931979970774</v>
      </c>
      <c r="H40" s="16">
        <f t="shared" si="1"/>
        <v>113.66931979970774</v>
      </c>
      <c r="I40" s="16">
        <f t="shared" si="2"/>
        <v>93.74579761692733</v>
      </c>
    </row>
    <row r="41" spans="1:9" ht="19.5" customHeight="1">
      <c r="A41" s="12">
        <v>1</v>
      </c>
      <c r="B41" s="28" t="s">
        <v>74</v>
      </c>
      <c r="C41" s="33">
        <f>'[1]HDND'!F40</f>
        <v>1900788000000</v>
      </c>
      <c r="D41" s="33">
        <f>'[2]PL08_B02'!C116</f>
        <v>1900788000000</v>
      </c>
      <c r="E41" s="33">
        <f>'[2]PL08_B02'!D116</f>
        <v>1900788000000</v>
      </c>
      <c r="F41" s="33">
        <f>'[2]PL08_B02'!G116</f>
        <v>2672959000000</v>
      </c>
      <c r="G41" s="30">
        <f>F41/D41*100</f>
        <v>140.62373078954622</v>
      </c>
      <c r="H41" s="31">
        <f t="shared" si="1"/>
        <v>140.62373078954622</v>
      </c>
      <c r="I41" s="31">
        <f t="shared" si="2"/>
        <v>140.62373078954622</v>
      </c>
    </row>
    <row r="42" spans="1:9" ht="19.5" customHeight="1">
      <c r="A42" s="12">
        <v>2</v>
      </c>
      <c r="B42" s="28" t="s">
        <v>75</v>
      </c>
      <c r="C42" s="55">
        <f>'[1]HDND'!F41</f>
        <v>3520016877223</v>
      </c>
      <c r="D42" s="55">
        <f>'[2]PL08_B02'!C117</f>
        <v>2569879000000</v>
      </c>
      <c r="E42" s="55">
        <f>'[2]PL08_B02'!D117</f>
        <v>2569879000000</v>
      </c>
      <c r="F42" s="55">
        <f>'[2]PL08_B02'!G117</f>
        <v>2408817769410</v>
      </c>
      <c r="G42" s="30">
        <f>F42/D42*100</f>
        <v>93.73273097332599</v>
      </c>
      <c r="H42" s="31">
        <f t="shared" si="1"/>
        <v>93.73273097332599</v>
      </c>
      <c r="I42" s="31">
        <f t="shared" si="2"/>
        <v>68.43199488606875</v>
      </c>
    </row>
    <row r="43" spans="1:9" ht="19.5" customHeight="1">
      <c r="A43" s="12">
        <v>3</v>
      </c>
      <c r="B43" s="28" t="s">
        <v>76</v>
      </c>
      <c r="C43" s="33"/>
      <c r="D43" s="33"/>
      <c r="E43" s="33"/>
      <c r="F43" s="33"/>
      <c r="G43" s="30"/>
      <c r="H43" s="31"/>
      <c r="I43" s="16"/>
    </row>
    <row r="44" spans="1:9" ht="19.5" customHeight="1">
      <c r="A44" s="12">
        <v>4</v>
      </c>
      <c r="B44" s="28" t="s">
        <v>77</v>
      </c>
      <c r="C44" s="33"/>
      <c r="D44" s="33"/>
      <c r="E44" s="33"/>
      <c r="F44" s="33"/>
      <c r="G44" s="30"/>
      <c r="H44" s="31"/>
      <c r="I44" s="16"/>
    </row>
    <row r="45" spans="1:9" s="57" customFormat="1" ht="31.5">
      <c r="A45" s="13" t="s">
        <v>78</v>
      </c>
      <c r="B45" s="56" t="s">
        <v>79</v>
      </c>
      <c r="C45" s="52">
        <f>'[1]HDND'!F44</f>
        <v>228000000000</v>
      </c>
      <c r="D45" s="52">
        <f>'[2]PL08_B02'!C102</f>
        <v>0</v>
      </c>
      <c r="E45" s="52">
        <f>'[2]PL08_B02'!D102</f>
        <v>80000000000</v>
      </c>
      <c r="F45" s="52">
        <f>'[2]PL08_B02'!E102</f>
        <v>327000000000</v>
      </c>
      <c r="G45" s="15"/>
      <c r="H45" s="26">
        <f t="shared" si="1"/>
        <v>408.75000000000006</v>
      </c>
      <c r="I45" s="26">
        <f t="shared" si="2"/>
        <v>143.42105263157893</v>
      </c>
    </row>
    <row r="46" spans="1:9" s="57" customFormat="1" ht="19.5" customHeight="1">
      <c r="A46" s="13" t="s">
        <v>80</v>
      </c>
      <c r="B46" s="20" t="s">
        <v>81</v>
      </c>
      <c r="C46" s="14">
        <f>'[1]HDND'!F45</f>
        <v>199412541761</v>
      </c>
      <c r="D46" s="14">
        <f>'[2]PL08_B02'!C100</f>
        <v>0</v>
      </c>
      <c r="E46" s="14">
        <f>'[2]PL08_B02'!D100</f>
        <v>0</v>
      </c>
      <c r="F46" s="14">
        <f>'[2]PL08_B02'!E100</f>
        <v>219208552469</v>
      </c>
      <c r="G46" s="15"/>
      <c r="H46" s="16"/>
      <c r="I46" s="16">
        <f t="shared" si="2"/>
        <v>109.92716432636715</v>
      </c>
    </row>
    <row r="47" spans="1:9" ht="19.5" customHeight="1">
      <c r="A47" s="13" t="s">
        <v>82</v>
      </c>
      <c r="B47" s="20" t="s">
        <v>83</v>
      </c>
      <c r="C47" s="14">
        <f>'[1]HDND'!F46</f>
        <v>985261958905</v>
      </c>
      <c r="D47" s="14">
        <f>'[2]PL08_B02'!C101</f>
        <v>95132000000</v>
      </c>
      <c r="E47" s="14">
        <f>'[2]PL08_B02'!D101</f>
        <v>95132000000</v>
      </c>
      <c r="F47" s="14">
        <f>'[2]PL08_B02'!E101</f>
        <v>1490927893816</v>
      </c>
      <c r="G47" s="15"/>
      <c r="H47" s="16"/>
      <c r="I47" s="16">
        <f t="shared" si="2"/>
        <v>151.32299388408202</v>
      </c>
    </row>
    <row r="48" spans="1:9" ht="19.5" customHeight="1">
      <c r="A48" s="13" t="s">
        <v>84</v>
      </c>
      <c r="B48" s="20" t="s">
        <v>85</v>
      </c>
      <c r="C48" s="14"/>
      <c r="D48" s="14"/>
      <c r="E48" s="14"/>
      <c r="F48" s="14"/>
      <c r="G48" s="15"/>
      <c r="H48" s="16"/>
      <c r="I48" s="16"/>
    </row>
    <row r="49" spans="1:9" s="57" customFormat="1" ht="19.5" customHeight="1">
      <c r="A49" s="13" t="s">
        <v>86</v>
      </c>
      <c r="B49" s="20" t="s">
        <v>87</v>
      </c>
      <c r="C49" s="14">
        <f>'[1]HDND'!F48</f>
        <v>0</v>
      </c>
      <c r="D49" s="14"/>
      <c r="E49" s="14"/>
      <c r="F49" s="14">
        <f>'[2]PL08_B02'!F121</f>
        <v>0</v>
      </c>
      <c r="G49" s="15"/>
      <c r="H49" s="16"/>
      <c r="I49" s="16"/>
    </row>
    <row r="50" spans="1:9" s="57" customFormat="1" ht="21" customHeight="1">
      <c r="A50" s="13" t="s">
        <v>88</v>
      </c>
      <c r="B50" s="20" t="s">
        <v>89</v>
      </c>
      <c r="C50" s="14">
        <f>'[1]HDND'!F49</f>
        <v>55464540634</v>
      </c>
      <c r="D50" s="14"/>
      <c r="E50" s="14"/>
      <c r="F50" s="14">
        <f>'[2]PL08_B02'!E120</f>
        <v>64754774482</v>
      </c>
      <c r="G50" s="15"/>
      <c r="H50" s="16"/>
      <c r="I50" s="16">
        <f t="shared" si="2"/>
        <v>116.74986169867427</v>
      </c>
    </row>
    <row r="51" spans="1:9" ht="18" customHeight="1">
      <c r="A51" s="13" t="s">
        <v>90</v>
      </c>
      <c r="B51" s="58" t="s">
        <v>91</v>
      </c>
      <c r="C51" s="72">
        <f>'[1]HDND'!F50</f>
        <v>239049449329</v>
      </c>
      <c r="D51" s="59"/>
      <c r="E51" s="59"/>
      <c r="F51" s="72">
        <f>F10-F52</f>
        <v>191054409944</v>
      </c>
      <c r="G51" s="30"/>
      <c r="H51" s="31"/>
      <c r="I51" s="16"/>
    </row>
    <row r="52" spans="1:11" ht="15" customHeight="1">
      <c r="A52" s="12"/>
      <c r="B52" s="20" t="s">
        <v>92</v>
      </c>
      <c r="C52" s="14">
        <f>'[1]HDND'!F51</f>
        <v>9191008222447</v>
      </c>
      <c r="D52" s="14">
        <f>D53+D75+D82+D83</f>
        <v>6827310000000</v>
      </c>
      <c r="E52" s="14">
        <f>E53+E75+E82+E83</f>
        <v>7395311000000</v>
      </c>
      <c r="F52" s="14">
        <f>F53+F75+F82+F83</f>
        <v>10083158770776</v>
      </c>
      <c r="G52" s="15">
        <f>F52/D52*100</f>
        <v>147.6886031361693</v>
      </c>
      <c r="H52" s="16">
        <f t="shared" si="1"/>
        <v>136.34529732118094</v>
      </c>
      <c r="I52" s="16">
        <f t="shared" si="2"/>
        <v>109.70677565220885</v>
      </c>
      <c r="J52" s="17">
        <f>F52-F74</f>
        <v>8641650651959</v>
      </c>
      <c r="K52" s="1">
        <f>J52/E52</f>
        <v>1.1685310667744737</v>
      </c>
    </row>
    <row r="53" spans="1:11" ht="18" customHeight="1">
      <c r="A53" s="13" t="s">
        <v>20</v>
      </c>
      <c r="B53" s="20" t="s">
        <v>93</v>
      </c>
      <c r="C53" s="21">
        <f>'[1]HDND'!F52</f>
        <v>8967832861473</v>
      </c>
      <c r="D53" s="21">
        <f>D54+D57+D58+D71+D72+D73+D74</f>
        <v>6827310000000</v>
      </c>
      <c r="E53" s="21">
        <f>E54+E57+E58+E71+E72+E73+E74</f>
        <v>7027311000000</v>
      </c>
      <c r="F53" s="21">
        <f>F54+F57+F58+F71+F72+F73+F74</f>
        <v>9755632501934</v>
      </c>
      <c r="G53" s="15">
        <f>F53/D53*100</f>
        <v>142.89130714635778</v>
      </c>
      <c r="H53" s="16">
        <f t="shared" si="1"/>
        <v>138.82454472178617</v>
      </c>
      <c r="I53" s="16">
        <f t="shared" si="2"/>
        <v>108.78472706427762</v>
      </c>
      <c r="J53" s="17">
        <f>C52-C74</f>
        <v>7700080328631</v>
      </c>
      <c r="K53" s="1">
        <f>J52/J53</f>
        <v>1.1222805845059804</v>
      </c>
    </row>
    <row r="54" spans="1:9" ht="18" customHeight="1">
      <c r="A54" s="13">
        <v>1</v>
      </c>
      <c r="B54" s="20" t="s">
        <v>94</v>
      </c>
      <c r="C54" s="21">
        <f>'[1]HDND'!F53</f>
        <v>2189880948382</v>
      </c>
      <c r="D54" s="21">
        <f>SUM(D55+D56)</f>
        <v>2064190000000</v>
      </c>
      <c r="E54" s="21">
        <f>SUM(E55+E56)</f>
        <v>2234190000000</v>
      </c>
      <c r="F54" s="21">
        <f>SUM(F55+F56)</f>
        <v>2774734486801</v>
      </c>
      <c r="G54" s="15">
        <f>F54/D54*100</f>
        <v>134.4224362486496</v>
      </c>
      <c r="H54" s="16">
        <f t="shared" si="1"/>
        <v>124.19420402029371</v>
      </c>
      <c r="I54" s="16">
        <f t="shared" si="2"/>
        <v>126.7070928605101</v>
      </c>
    </row>
    <row r="55" spans="1:9" ht="18" customHeight="1">
      <c r="A55" s="12" t="s">
        <v>23</v>
      </c>
      <c r="B55" s="28" t="s">
        <v>95</v>
      </c>
      <c r="C55" s="14">
        <f>'[1]HDND'!F54</f>
        <v>2188880948382</v>
      </c>
      <c r="D55" s="60">
        <f>'[2]PL08-B03'!C15</f>
        <v>2063190000000</v>
      </c>
      <c r="E55" s="60">
        <f>'[2]PL08-B03'!D15</f>
        <v>2233190000000</v>
      </c>
      <c r="F55" s="33">
        <f>'[2]PL08-B03'!E20-F77-J78</f>
        <v>2773684486801</v>
      </c>
      <c r="G55" s="30">
        <f>F55/D55*100</f>
        <v>134.43669690144873</v>
      </c>
      <c r="H55" s="31">
        <f t="shared" si="1"/>
        <v>124.20279899162185</v>
      </c>
      <c r="I55" s="31">
        <f>F55/C55*100</f>
        <v>126.71700984246226</v>
      </c>
    </row>
    <row r="56" spans="1:9" ht="18" customHeight="1">
      <c r="A56" s="12" t="s">
        <v>58</v>
      </c>
      <c r="B56" s="28" t="s">
        <v>96</v>
      </c>
      <c r="C56" s="14">
        <f>'[1]HDND'!F55</f>
        <v>1000000000</v>
      </c>
      <c r="D56" s="33">
        <f>'[2]PL08-B03'!C24</f>
        <v>1000000000</v>
      </c>
      <c r="E56" s="33">
        <f>'[2]PL08-B03'!D24</f>
        <v>1000000000</v>
      </c>
      <c r="F56" s="33">
        <f>'[2]PL08-B03'!E24</f>
        <v>1050000000</v>
      </c>
      <c r="G56" s="30"/>
      <c r="H56" s="31">
        <f t="shared" si="1"/>
        <v>105</v>
      </c>
      <c r="I56" s="31">
        <f t="shared" si="2"/>
        <v>105</v>
      </c>
    </row>
    <row r="57" spans="1:9" ht="18" customHeight="1">
      <c r="A57" s="13">
        <v>2</v>
      </c>
      <c r="B57" s="20" t="s">
        <v>97</v>
      </c>
      <c r="C57" s="14">
        <f>'[1]HDND'!F56</f>
        <v>223455050000</v>
      </c>
      <c r="D57" s="14">
        <f>'[2]PL08-B03'!C25</f>
        <v>0</v>
      </c>
      <c r="E57" s="14">
        <f>'[2]PL08-B03'!D25</f>
        <v>0</v>
      </c>
      <c r="F57" s="14">
        <f>'[2]PL08-B03'!E25</f>
        <v>209466450000</v>
      </c>
      <c r="G57" s="15"/>
      <c r="H57" s="16"/>
      <c r="I57" s="16">
        <f t="shared" si="2"/>
        <v>93.73985953774596</v>
      </c>
    </row>
    <row r="58" spans="1:9" ht="18" customHeight="1">
      <c r="A58" s="13">
        <v>3</v>
      </c>
      <c r="B58" s="20" t="s">
        <v>98</v>
      </c>
      <c r="C58" s="14">
        <f>'[1]HDND'!F57</f>
        <v>5062568969275</v>
      </c>
      <c r="D58" s="61">
        <f>'[2]PL08-B03'!C26</f>
        <v>4661530000000</v>
      </c>
      <c r="E58" s="14">
        <f>'[2]PL08-B03'!D26</f>
        <v>4691531000000</v>
      </c>
      <c r="F58" s="14">
        <f>SUM(F59:F70)</f>
        <v>5328923446316</v>
      </c>
      <c r="G58" s="15">
        <f>F58/D58*100</f>
        <v>114.31704711363007</v>
      </c>
      <c r="H58" s="16">
        <f t="shared" si="1"/>
        <v>113.58602226684637</v>
      </c>
      <c r="I58" s="16">
        <f t="shared" si="2"/>
        <v>105.26125132630328</v>
      </c>
    </row>
    <row r="59" spans="1:9" ht="18" customHeight="1">
      <c r="A59" s="12" t="s">
        <v>99</v>
      </c>
      <c r="B59" s="28" t="s">
        <v>100</v>
      </c>
      <c r="C59" s="33">
        <f>'[1]HDND'!F58</f>
        <v>19423806036</v>
      </c>
      <c r="D59" s="33">
        <f>'[2]PL08-B03'!C52</f>
        <v>0</v>
      </c>
      <c r="E59" s="33">
        <f>'[2]PL08-B03'!D52</f>
        <v>19871000000</v>
      </c>
      <c r="F59" s="33">
        <f>'[2]PL08-B03'!E52</f>
        <v>22704505600</v>
      </c>
      <c r="G59" s="30"/>
      <c r="H59" s="31">
        <f t="shared" si="1"/>
        <v>114.25950178652306</v>
      </c>
      <c r="I59" s="31">
        <f t="shared" si="2"/>
        <v>116.89009639984856</v>
      </c>
    </row>
    <row r="60" spans="1:9" ht="18" customHeight="1">
      <c r="A60" s="12" t="s">
        <v>101</v>
      </c>
      <c r="B60" s="28" t="s">
        <v>102</v>
      </c>
      <c r="C60" s="33">
        <f>'[1]HDND'!F59</f>
        <v>620445068659</v>
      </c>
      <c r="D60" s="33">
        <f>'[2]PL08-B03'!C42</f>
        <v>0</v>
      </c>
      <c r="E60" s="33">
        <f>'[2]PL08-B03'!D42</f>
        <v>680991000000</v>
      </c>
      <c r="F60" s="33">
        <f>'[2]PL08-B03'!E42</f>
        <v>709155772449</v>
      </c>
      <c r="G60" s="30"/>
      <c r="H60" s="31">
        <f t="shared" si="1"/>
        <v>104.13585090684019</v>
      </c>
      <c r="I60" s="31">
        <f t="shared" si="2"/>
        <v>114.29791423465336</v>
      </c>
    </row>
    <row r="61" spans="1:9" ht="18" customHeight="1">
      <c r="A61" s="12" t="s">
        <v>103</v>
      </c>
      <c r="B61" s="28" t="s">
        <v>104</v>
      </c>
      <c r="C61" s="55">
        <f>'[1]HDND'!F60</f>
        <v>1984534221151</v>
      </c>
      <c r="D61" s="55">
        <f>'[2]PL08-B03'!C30</f>
        <v>1998630000000</v>
      </c>
      <c r="E61" s="55">
        <f>'[2]PL08-B03'!D30</f>
        <v>2006255000000</v>
      </c>
      <c r="F61" s="55">
        <f>'[2]PL08-B03'!E30</f>
        <v>2057283145459</v>
      </c>
      <c r="G61" s="30">
        <f>F61/D61*100</f>
        <v>102.93466752020133</v>
      </c>
      <c r="H61" s="31">
        <f t="shared" si="1"/>
        <v>102.54345262486572</v>
      </c>
      <c r="I61" s="31">
        <f t="shared" si="2"/>
        <v>103.66579339034057</v>
      </c>
    </row>
    <row r="62" spans="1:9" ht="18" customHeight="1">
      <c r="A62" s="12" t="s">
        <v>105</v>
      </c>
      <c r="B62" s="28" t="s">
        <v>106</v>
      </c>
      <c r="C62" s="33">
        <f>'[1]HDND'!F61</f>
        <v>330813289004</v>
      </c>
      <c r="D62" s="33">
        <f>'[2]PL08-B03'!C34</f>
        <v>0</v>
      </c>
      <c r="E62" s="33">
        <f>'[2]PL08-B03'!D34</f>
        <v>318665000000</v>
      </c>
      <c r="F62" s="33">
        <f>'[2]PL08-B03'!E34</f>
        <v>416755364567</v>
      </c>
      <c r="G62" s="30"/>
      <c r="H62" s="31">
        <f t="shared" si="1"/>
        <v>130.78165614893382</v>
      </c>
      <c r="I62" s="31">
        <f t="shared" si="2"/>
        <v>125.97902757224509</v>
      </c>
    </row>
    <row r="63" spans="1:9" ht="18" customHeight="1">
      <c r="A63" s="12" t="s">
        <v>107</v>
      </c>
      <c r="B63" s="28" t="s">
        <v>108</v>
      </c>
      <c r="C63" s="33">
        <f>'[1]HDND'!F62</f>
        <v>62533181327</v>
      </c>
      <c r="D63" s="33">
        <f>'[2]PL08-B03'!C37</f>
        <v>0</v>
      </c>
      <c r="E63" s="33">
        <f>'[2]PL08-B03'!D37</f>
        <v>45733000000</v>
      </c>
      <c r="F63" s="33">
        <f>'[2]PL08-B03'!E37+'[2]PL08-B03'!E39</f>
        <v>58288613550</v>
      </c>
      <c r="G63" s="30"/>
      <c r="H63" s="31">
        <f t="shared" si="1"/>
        <v>127.45416559158596</v>
      </c>
      <c r="I63" s="31">
        <f t="shared" si="2"/>
        <v>93.21229515766325</v>
      </c>
    </row>
    <row r="64" spans="1:9" ht="18" customHeight="1">
      <c r="A64" s="12" t="s">
        <v>109</v>
      </c>
      <c r="B64" s="28" t="s">
        <v>110</v>
      </c>
      <c r="C64" s="33">
        <f>'[1]HDND'!F63</f>
        <v>17831911731</v>
      </c>
      <c r="D64" s="33">
        <f>'[2]PL08-B03'!C36</f>
        <v>17530000000</v>
      </c>
      <c r="E64" s="33">
        <f>'[2]PL08-B03'!D36</f>
        <v>24391000000</v>
      </c>
      <c r="F64" s="33">
        <f>'[2]PL08-B03'!E36</f>
        <v>17536140969</v>
      </c>
      <c r="G64" s="30">
        <f>F64/D64*100</f>
        <v>100.03503119794637</v>
      </c>
      <c r="H64" s="31">
        <f t="shared" si="1"/>
        <v>71.89594919847485</v>
      </c>
      <c r="I64" s="31">
        <f t="shared" si="2"/>
        <v>98.34134014085649</v>
      </c>
    </row>
    <row r="65" spans="1:9" ht="18" customHeight="1">
      <c r="A65" s="12" t="s">
        <v>111</v>
      </c>
      <c r="B65" s="28" t="s">
        <v>112</v>
      </c>
      <c r="C65" s="33">
        <f>'[1]HDND'!F64</f>
        <v>31637425848</v>
      </c>
      <c r="D65" s="33">
        <f>'[2]PL08-B03'!C38</f>
        <v>0</v>
      </c>
      <c r="E65" s="33">
        <f>'[2]PL08-B03'!D38</f>
        <v>24104000000</v>
      </c>
      <c r="F65" s="33">
        <f>'[2]PL08-B03'!E38</f>
        <v>32700002353</v>
      </c>
      <c r="G65" s="30"/>
      <c r="H65" s="31">
        <f t="shared" si="1"/>
        <v>135.66214052854298</v>
      </c>
      <c r="I65" s="31">
        <f t="shared" si="2"/>
        <v>103.3586060702444</v>
      </c>
    </row>
    <row r="66" spans="1:9" ht="18" customHeight="1">
      <c r="A66" s="12" t="s">
        <v>113</v>
      </c>
      <c r="B66" s="28" t="s">
        <v>114</v>
      </c>
      <c r="C66" s="33">
        <f>'[1]HDND'!F65</f>
        <v>415344413009</v>
      </c>
      <c r="D66" s="33">
        <f>'[2]PL08-B03'!C40</f>
        <v>0</v>
      </c>
      <c r="E66" s="33">
        <f>'[2]PL08-B03'!D40</f>
        <v>229306000000</v>
      </c>
      <c r="F66" s="33">
        <f>'[2]PL08-B03'!E40</f>
        <v>490874357100</v>
      </c>
      <c r="G66" s="30"/>
      <c r="H66" s="31">
        <f t="shared" si="1"/>
        <v>214.06956516619715</v>
      </c>
      <c r="I66" s="31">
        <f t="shared" si="2"/>
        <v>118.18489468627169</v>
      </c>
    </row>
    <row r="67" spans="1:9" ht="18" customHeight="1">
      <c r="A67" s="12" t="s">
        <v>115</v>
      </c>
      <c r="B67" s="28" t="s">
        <v>116</v>
      </c>
      <c r="C67" s="33">
        <f>'[1]HDND'!F66</f>
        <v>1243387149551</v>
      </c>
      <c r="D67" s="33">
        <f>'[2]PL08-B03'!C48</f>
        <v>0</v>
      </c>
      <c r="E67" s="33">
        <f>'[2]PL08-B03'!D48</f>
        <v>1009724000000</v>
      </c>
      <c r="F67" s="33">
        <f>'[2]PL08-B03'!E48</f>
        <v>1238247315945</v>
      </c>
      <c r="G67" s="30"/>
      <c r="H67" s="31">
        <f t="shared" si="1"/>
        <v>122.63225554161335</v>
      </c>
      <c r="I67" s="31">
        <f t="shared" si="2"/>
        <v>99.58662644954501</v>
      </c>
    </row>
    <row r="68" spans="1:9" ht="18" customHeight="1">
      <c r="A68" s="12" t="s">
        <v>117</v>
      </c>
      <c r="B68" s="28" t="s">
        <v>118</v>
      </c>
      <c r="C68" s="33">
        <f>'[1]HDND'!F67</f>
        <v>145985158728</v>
      </c>
      <c r="D68" s="33">
        <f>'[2]PL08-B03'!C27</f>
        <v>0</v>
      </c>
      <c r="E68" s="33">
        <f>'[2]PL08-B03'!D27</f>
        <v>99966000000</v>
      </c>
      <c r="F68" s="33">
        <f>'[2]PL08-B03'!E27</f>
        <v>150696684745</v>
      </c>
      <c r="G68" s="30"/>
      <c r="H68" s="31">
        <f t="shared" si="1"/>
        <v>150.74793904427506</v>
      </c>
      <c r="I68" s="31">
        <f t="shared" si="2"/>
        <v>103.22740068788671</v>
      </c>
    </row>
    <row r="69" spans="1:9" ht="18" customHeight="1">
      <c r="A69" s="12" t="s">
        <v>119</v>
      </c>
      <c r="B69" s="28" t="s">
        <v>120</v>
      </c>
      <c r="C69" s="33">
        <f>'[1]HDND'!F68</f>
        <v>124970101548</v>
      </c>
      <c r="D69" s="33">
        <f>'[2]PL08-B03'!C54</f>
        <v>0</v>
      </c>
      <c r="E69" s="33">
        <f>'[2]PL08-B03'!D54</f>
        <v>71281000000</v>
      </c>
      <c r="F69" s="33">
        <f>'[2]PL08-B03'!E54</f>
        <v>66952765235</v>
      </c>
      <c r="G69" s="30"/>
      <c r="H69" s="31">
        <f t="shared" si="1"/>
        <v>93.92792642499404</v>
      </c>
      <c r="I69" s="31">
        <f t="shared" si="2"/>
        <v>53.57502667090655</v>
      </c>
    </row>
    <row r="70" spans="1:9" ht="18" customHeight="1">
      <c r="A70" s="12" t="s">
        <v>121</v>
      </c>
      <c r="B70" s="28" t="s">
        <v>122</v>
      </c>
      <c r="C70" s="33">
        <f>'[1]HDND'!F69</f>
        <v>65663242683</v>
      </c>
      <c r="D70" s="33">
        <f>'[2]PL08-B03'!C53</f>
        <v>49600000000</v>
      </c>
      <c r="E70" s="33">
        <f>'[2]PL08-B03'!D53</f>
        <v>66112000000</v>
      </c>
      <c r="F70" s="33">
        <f>'[2]PL08-B03'!E53-25014487600</f>
        <v>67728778344</v>
      </c>
      <c r="G70" s="30">
        <f>F70/D70*100</f>
        <v>136.54995633870968</v>
      </c>
      <c r="H70" s="31">
        <f>F70/E70*100</f>
        <v>102.44551419409487</v>
      </c>
      <c r="I70" s="31">
        <f t="shared" si="2"/>
        <v>103.14564979827712</v>
      </c>
    </row>
    <row r="71" spans="1:9" ht="18" customHeight="1">
      <c r="A71" s="13">
        <v>4</v>
      </c>
      <c r="B71" s="20" t="s">
        <v>123</v>
      </c>
      <c r="C71" s="14">
        <f>'[1]HDND'!F70</f>
        <v>0</v>
      </c>
      <c r="D71" s="14">
        <f>'[2]PL08-B03'!C63</f>
        <v>100590000000</v>
      </c>
      <c r="E71" s="14">
        <f>'[2]PL08-B03'!D63</f>
        <v>100590000000</v>
      </c>
      <c r="F71" s="14">
        <f>'[2]PL08-B03'!E63</f>
        <v>0</v>
      </c>
      <c r="G71" s="30"/>
      <c r="H71" s="31"/>
      <c r="I71" s="31"/>
    </row>
    <row r="72" spans="1:9" ht="18" customHeight="1">
      <c r="A72" s="13">
        <v>5</v>
      </c>
      <c r="B72" s="20" t="s">
        <v>124</v>
      </c>
      <c r="C72" s="21">
        <f>'[1]HDND'!F71</f>
        <v>1000000000</v>
      </c>
      <c r="D72" s="21">
        <f>'[2]PL08-B03'!C61</f>
        <v>1000000000</v>
      </c>
      <c r="E72" s="21">
        <f>'[2]PL08-B03'!D61</f>
        <v>1000000000</v>
      </c>
      <c r="F72" s="21">
        <f>'[2]PL08-B03'!E61</f>
        <v>1000000000</v>
      </c>
      <c r="G72" s="15">
        <f>F72/D72*100</f>
        <v>100</v>
      </c>
      <c r="H72" s="16">
        <f>F72/E72*100</f>
        <v>100</v>
      </c>
      <c r="I72" s="16">
        <f t="shared" si="2"/>
        <v>100</v>
      </c>
    </row>
    <row r="73" spans="1:9" ht="18" customHeight="1">
      <c r="A73" s="13">
        <v>6</v>
      </c>
      <c r="B73" s="20" t="s">
        <v>125</v>
      </c>
      <c r="C73" s="21"/>
      <c r="D73" s="21">
        <f>'[2]PL08-B03'!C62</f>
        <v>0</v>
      </c>
      <c r="E73" s="21">
        <f>'[2]PL08-B03'!D62</f>
        <v>0</v>
      </c>
      <c r="F73" s="21"/>
      <c r="G73" s="30"/>
      <c r="H73" s="31"/>
      <c r="I73" s="31"/>
    </row>
    <row r="74" spans="1:9" ht="18" customHeight="1">
      <c r="A74" s="13">
        <v>7</v>
      </c>
      <c r="B74" s="62" t="s">
        <v>126</v>
      </c>
      <c r="C74" s="14">
        <f>'[1]HDND'!F73</f>
        <v>1490927893816</v>
      </c>
      <c r="D74" s="14">
        <f>'[2]PL08-B03'!C62</f>
        <v>0</v>
      </c>
      <c r="E74" s="14">
        <f>'[2]PL08-B03'!D62</f>
        <v>0</v>
      </c>
      <c r="F74" s="14">
        <f>'[2]PL08-B03'!E62</f>
        <v>1441508118817</v>
      </c>
      <c r="G74" s="30"/>
      <c r="H74" s="31"/>
      <c r="I74" s="16">
        <f aca="true" t="shared" si="4" ref="I74:I83">F74/C74*100</f>
        <v>96.68530079798084</v>
      </c>
    </row>
    <row r="75" spans="1:9" s="27" customFormat="1" ht="31.5">
      <c r="A75" s="63" t="s">
        <v>127</v>
      </c>
      <c r="B75" s="64" t="s">
        <v>128</v>
      </c>
      <c r="C75" s="65">
        <f>'[1]HDND'!F74</f>
        <v>167710820340</v>
      </c>
      <c r="D75" s="65">
        <f>SUM(D76:D81)</f>
        <v>0</v>
      </c>
      <c r="E75" s="65">
        <f>'[2]PL08-B03'!D65</f>
        <v>288000000000</v>
      </c>
      <c r="F75" s="65">
        <f>SUM(F76:F81)</f>
        <v>262771494360</v>
      </c>
      <c r="G75" s="30"/>
      <c r="H75" s="16">
        <f>F75/E75*100</f>
        <v>91.24010220833333</v>
      </c>
      <c r="I75" s="26">
        <f t="shared" si="4"/>
        <v>156.68130048334604</v>
      </c>
    </row>
    <row r="76" spans="1:9" ht="18.75" customHeight="1">
      <c r="A76" s="12">
        <v>1</v>
      </c>
      <c r="B76" s="28" t="s">
        <v>129</v>
      </c>
      <c r="C76" s="33">
        <f>'[1]HDND'!F75</f>
        <v>42768856755</v>
      </c>
      <c r="D76" s="33">
        <f>'[2]PL08-B03'!C66</f>
        <v>0</v>
      </c>
      <c r="E76" s="33">
        <f>'[2]PL08-B03'!D66</f>
        <v>0</v>
      </c>
      <c r="F76" s="33">
        <f>'[2]PL08-B03'!E66</f>
        <v>42700509059</v>
      </c>
      <c r="G76" s="30"/>
      <c r="H76" s="31"/>
      <c r="I76" s="31">
        <f t="shared" si="4"/>
        <v>99.84019283846766</v>
      </c>
    </row>
    <row r="77" spans="1:9" s="27" customFormat="1" ht="31.5">
      <c r="A77" s="34">
        <v>2</v>
      </c>
      <c r="B77" s="35" t="s">
        <v>63</v>
      </c>
      <c r="C77" s="36">
        <f>'[1]PL08_B02'!$E$63</f>
        <v>43287347800</v>
      </c>
      <c r="D77" s="36"/>
      <c r="E77" s="36"/>
      <c r="F77" s="36">
        <v>41686347513</v>
      </c>
      <c r="G77" s="54"/>
      <c r="H77" s="37"/>
      <c r="I77" s="37">
        <f t="shared" si="4"/>
        <v>96.3014590443446</v>
      </c>
    </row>
    <row r="78" spans="1:10" s="27" customFormat="1" ht="20.25" customHeight="1">
      <c r="A78" s="34">
        <v>3</v>
      </c>
      <c r="B78" s="35" t="s">
        <v>65</v>
      </c>
      <c r="C78" s="36">
        <f>'[1]PL08_B02'!$E$64</f>
        <v>26043692200</v>
      </c>
      <c r="D78" s="36"/>
      <c r="E78" s="36"/>
      <c r="F78" s="36">
        <f>25014487600+J78</f>
        <v>39251360156</v>
      </c>
      <c r="G78" s="54"/>
      <c r="H78" s="37"/>
      <c r="I78" s="37">
        <f t="shared" si="4"/>
        <v>150.71350043063404</v>
      </c>
      <c r="J78" s="27">
        <v>14236872556</v>
      </c>
    </row>
    <row r="79" spans="1:9" ht="18.75" customHeight="1">
      <c r="A79" s="12">
        <v>4</v>
      </c>
      <c r="B79" s="28" t="s">
        <v>130</v>
      </c>
      <c r="C79" s="33">
        <f>'[1]HDND'!F76</f>
        <v>4997385950</v>
      </c>
      <c r="D79" s="33">
        <f>'[2]PL08-B03'!C68</f>
        <v>0</v>
      </c>
      <c r="E79" s="33">
        <f>'[2]PL08-B03'!D68</f>
        <v>0</v>
      </c>
      <c r="F79" s="33">
        <f>'[2]PL08-B03'!E68</f>
        <v>2000000000</v>
      </c>
      <c r="G79" s="30"/>
      <c r="H79" s="31"/>
      <c r="I79" s="31">
        <f t="shared" si="4"/>
        <v>40.02092333893083</v>
      </c>
    </row>
    <row r="80" spans="1:9" ht="18.75" customHeight="1">
      <c r="A80" s="12">
        <v>5</v>
      </c>
      <c r="B80" s="28" t="s">
        <v>131</v>
      </c>
      <c r="C80" s="33">
        <f>'[1]HDND'!F77</f>
        <v>88255976871</v>
      </c>
      <c r="D80" s="33">
        <f>'[2]PL08-B03'!C67</f>
        <v>0</v>
      </c>
      <c r="E80" s="33">
        <f>'[2]PL08-B03'!D67</f>
        <v>0</v>
      </c>
      <c r="F80" s="33">
        <f>'[2]PL08-B03'!E67</f>
        <v>101133589187</v>
      </c>
      <c r="G80" s="30"/>
      <c r="H80" s="31"/>
      <c r="I80" s="31">
        <f t="shared" si="4"/>
        <v>114.59120704632011</v>
      </c>
    </row>
    <row r="81" spans="1:9" ht="18.75" customHeight="1">
      <c r="A81" s="12">
        <v>6</v>
      </c>
      <c r="B81" s="28" t="s">
        <v>132</v>
      </c>
      <c r="C81" s="33">
        <f>'[1]HDND'!F78</f>
        <v>31688600764</v>
      </c>
      <c r="D81" s="33">
        <f>'[2]PL08-B03'!C69</f>
        <v>0</v>
      </c>
      <c r="E81" s="33">
        <f>'[2]PL08-B03'!D69</f>
        <v>0</v>
      </c>
      <c r="F81" s="33">
        <f>'[2]PL08-B03'!E69</f>
        <v>35999688445</v>
      </c>
      <c r="G81" s="30"/>
      <c r="H81" s="31"/>
      <c r="I81" s="31">
        <f t="shared" si="4"/>
        <v>113.60453783714436</v>
      </c>
    </row>
    <row r="82" spans="1:9" ht="18" customHeight="1">
      <c r="A82" s="13" t="s">
        <v>78</v>
      </c>
      <c r="B82" s="20" t="s">
        <v>133</v>
      </c>
      <c r="C82" s="14">
        <f>'[1]HDND'!F79</f>
        <v>0</v>
      </c>
      <c r="D82" s="14">
        <f>'[2]PL08-B03'!C64</f>
        <v>0</v>
      </c>
      <c r="E82" s="14">
        <f>'[2]PL08-B03'!D64</f>
        <v>80000000000</v>
      </c>
      <c r="F82" s="14">
        <f>'[2]PL08-B03'!E64</f>
        <v>0</v>
      </c>
      <c r="G82" s="30"/>
      <c r="H82" s="31">
        <f>F82/E82*100</f>
        <v>0</v>
      </c>
      <c r="I82" s="31"/>
    </row>
    <row r="83" spans="1:9" ht="18" customHeight="1">
      <c r="A83" s="66" t="s">
        <v>80</v>
      </c>
      <c r="B83" s="67" t="s">
        <v>134</v>
      </c>
      <c r="C83" s="68">
        <f>'[1]HDND'!F80</f>
        <v>55464540634</v>
      </c>
      <c r="D83" s="68">
        <f>'[2]PL08-B03'!C75</f>
        <v>0</v>
      </c>
      <c r="E83" s="68">
        <f>'[2]PL08-B03'!D75</f>
        <v>0</v>
      </c>
      <c r="F83" s="68">
        <f>'[2]PL08-B03'!E75</f>
        <v>64754774482</v>
      </c>
      <c r="G83" s="69"/>
      <c r="H83" s="70"/>
      <c r="I83" s="70">
        <f t="shared" si="4"/>
        <v>116.74986169867427</v>
      </c>
    </row>
    <row r="98" ht="15.75">
      <c r="B98" s="17"/>
    </row>
    <row r="99" ht="15.75">
      <c r="B99" s="17"/>
    </row>
    <row r="100" ht="15.75">
      <c r="B100" s="17"/>
    </row>
    <row r="101" ht="15.75">
      <c r="B101" s="17"/>
    </row>
    <row r="102" ht="15.75">
      <c r="B102" s="17"/>
    </row>
    <row r="103" ht="15.75">
      <c r="B103" s="17"/>
    </row>
    <row r="104" ht="15.75">
      <c r="B104" s="17"/>
    </row>
    <row r="105" ht="15.75">
      <c r="B105" s="17"/>
    </row>
    <row r="106" ht="15.75">
      <c r="B106" s="17"/>
    </row>
  </sheetData>
  <sheetProtection/>
  <mergeCells count="11">
    <mergeCell ref="A1:I1"/>
    <mergeCell ref="A2:I2"/>
    <mergeCell ref="A3:I3"/>
    <mergeCell ref="A4:I4"/>
    <mergeCell ref="G5:I5"/>
    <mergeCell ref="A6:A7"/>
    <mergeCell ref="B6:B7"/>
    <mergeCell ref="C6:C7"/>
    <mergeCell ref="D6:E6"/>
    <mergeCell ref="F6:F7"/>
    <mergeCell ref="G6:I6"/>
  </mergeCells>
  <printOptions/>
  <pageMargins left="0.5" right="0.43" top="0.26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Kieu Huong</dc:creator>
  <cp:keywords/>
  <dc:description/>
  <cp:lastModifiedBy>Admin</cp:lastModifiedBy>
  <cp:lastPrinted>2017-11-14T06:27:30Z</cp:lastPrinted>
  <dcterms:created xsi:type="dcterms:W3CDTF">2017-11-08T01:05:24Z</dcterms:created>
  <dcterms:modified xsi:type="dcterms:W3CDTF">2017-11-14T06:28:10Z</dcterms:modified>
  <cp:category/>
  <cp:version/>
  <cp:contentType/>
  <cp:contentStatus/>
</cp:coreProperties>
</file>